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5 Projects\1 Slate Website Development\1 Pasture &amp; Hay\1 Soil Fertility and Its Management\"/>
    </mc:Choice>
  </mc:AlternateContent>
  <bookViews>
    <workbookView xWindow="0" yWindow="0" windowWidth="19200" windowHeight="6980"/>
  </bookViews>
  <sheets>
    <sheet name="P and K" sheetId="1" r:id="rId1"/>
    <sheet name="N Planning" sheetId="2" r:id="rId2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F55" i="2" l="1"/>
  <c r="C53" i="2"/>
  <c r="C52" i="2"/>
  <c r="C51" i="2"/>
  <c r="C50" i="2"/>
  <c r="F50" i="2"/>
  <c r="F54" i="2"/>
  <c r="F53" i="2"/>
  <c r="F52" i="2"/>
  <c r="F51" i="2"/>
  <c r="B10" i="2"/>
  <c r="B9" i="2"/>
  <c r="A11" i="2"/>
  <c r="C34" i="2"/>
  <c r="C35" i="2" s="1"/>
  <c r="A16" i="2"/>
  <c r="B16" i="2" s="1"/>
  <c r="C16" i="2" s="1"/>
  <c r="B15" i="2"/>
  <c r="C15" i="2" s="1"/>
  <c r="E13" i="1"/>
  <c r="C32" i="1"/>
  <c r="D11" i="1" s="1"/>
  <c r="D13" i="1" s="1"/>
  <c r="C33" i="1"/>
  <c r="D38" i="1"/>
  <c r="D9" i="1"/>
  <c r="D8" i="1"/>
  <c r="D10" i="1"/>
  <c r="D36" i="1"/>
  <c r="C36" i="1"/>
  <c r="C9" i="1"/>
  <c r="C10" i="1"/>
  <c r="F38" i="1"/>
  <c r="F36" i="1"/>
  <c r="E38" i="1"/>
  <c r="C38" i="1"/>
  <c r="C37" i="1"/>
  <c r="E36" i="1"/>
  <c r="C35" i="1"/>
  <c r="E15" i="2" l="1"/>
  <c r="D15" i="2"/>
  <c r="D16" i="2"/>
  <c r="E16" i="2"/>
  <c r="D35" i="2"/>
  <c r="C36" i="2"/>
  <c r="A17" i="2"/>
  <c r="C11" i="1"/>
  <c r="C13" i="1" s="1"/>
  <c r="C37" i="2" l="1"/>
  <c r="D36" i="2"/>
  <c r="B17" i="2"/>
  <c r="C17" i="2" s="1"/>
  <c r="A18" i="2"/>
  <c r="A19" i="2" l="1"/>
  <c r="B18" i="2"/>
  <c r="C18" i="2" s="1"/>
  <c r="E17" i="2"/>
  <c r="D17" i="2"/>
  <c r="D37" i="2"/>
  <c r="C38" i="2"/>
  <c r="E18" i="2" l="1"/>
  <c r="D18" i="2"/>
  <c r="D38" i="2"/>
  <c r="C39" i="2"/>
  <c r="A20" i="2"/>
  <c r="B19" i="2"/>
  <c r="C19" i="2" s="1"/>
  <c r="D39" i="2" l="1"/>
  <c r="C40" i="2"/>
  <c r="D19" i="2"/>
  <c r="E19" i="2"/>
  <c r="B20" i="2"/>
  <c r="C20" i="2" s="1"/>
  <c r="A21" i="2"/>
  <c r="A22" i="2" l="1"/>
  <c r="B21" i="2"/>
  <c r="C21" i="2" s="1"/>
  <c r="D40" i="2"/>
  <c r="C41" i="2"/>
  <c r="D20" i="2"/>
  <c r="E20" i="2"/>
  <c r="E21" i="2" l="1"/>
  <c r="D21" i="2"/>
  <c r="D41" i="2"/>
  <c r="C42" i="2"/>
  <c r="B7" i="2"/>
  <c r="B8" i="2" s="1"/>
  <c r="B11" i="2" s="1"/>
  <c r="A23" i="2"/>
  <c r="B23" i="2" s="1"/>
  <c r="B22" i="2"/>
  <c r="C22" i="2" s="1"/>
  <c r="E22" i="2" l="1"/>
  <c r="D22" i="2"/>
  <c r="C43" i="2"/>
  <c r="D42" i="2"/>
  <c r="C44" i="2" l="1"/>
  <c r="D44" i="2" s="1"/>
  <c r="D43" i="2"/>
</calcChain>
</file>

<file path=xl/comments1.xml><?xml version="1.0" encoding="utf-8"?>
<comments xmlns="http://schemas.openxmlformats.org/spreadsheetml/2006/main">
  <authors>
    <author>Ed Rayburn</author>
    <author>ebrayburn</author>
  </authors>
  <commentList>
    <comment ref="B2" authorId="0" shapeId="0">
      <text>
        <r>
          <rPr>
            <b/>
            <sz val="12"/>
            <color indexed="81"/>
            <rFont val="Tahoma"/>
            <family val="2"/>
          </rPr>
          <t>Enter data in colored cells.</t>
        </r>
      </text>
    </comment>
    <comment ref="D2" authorId="0" shapeId="0">
      <text>
        <r>
          <rPr>
            <b/>
            <sz val="8"/>
            <color indexed="81"/>
            <rFont val="Tahoma"/>
          </rPr>
          <t>Some cells use pull down menus for input options. Enter the cursor in the cell to see the pull down arrow.</t>
        </r>
      </text>
    </comment>
    <comment ref="C6" authorId="1" shapeId="0">
      <text>
        <r>
          <rPr>
            <b/>
            <sz val="8"/>
            <color indexed="81"/>
            <rFont val="Tahoma"/>
          </rPr>
          <t>Soil test index values are reported as extractable phosphorus (P) while nutrient removal and fertilizer recommendations are given as phosphate (P</t>
        </r>
        <r>
          <rPr>
            <b/>
            <vertAlign val="subscript"/>
            <sz val="8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</rPr>
          <t>O</t>
        </r>
        <r>
          <rPr>
            <b/>
            <vertAlign val="subscript"/>
            <sz val="8"/>
            <color indexed="81"/>
            <rFont val="Tahoma"/>
            <family val="2"/>
          </rPr>
          <t>5</t>
        </r>
        <r>
          <rPr>
            <b/>
            <sz val="8"/>
            <color indexed="81"/>
            <rFont val="Tahoma"/>
          </rPr>
          <t>).</t>
        </r>
      </text>
    </comment>
    <comment ref="D6" authorId="1" shapeId="0">
      <text>
        <r>
          <rPr>
            <b/>
            <sz val="8"/>
            <color indexed="81"/>
            <rFont val="Tahoma"/>
          </rPr>
          <t>Soil test index values are reported as extractable potassium (K) while nutrient removal and fertilizer recommendations are given as potash (K</t>
        </r>
        <r>
          <rPr>
            <b/>
            <vertAlign val="subscript"/>
            <sz val="8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</rPr>
          <t>O).</t>
        </r>
      </text>
    </comment>
    <comment ref="E6" authorId="1" shapeId="0">
      <text>
        <r>
          <rPr>
            <b/>
            <sz val="8"/>
            <color indexed="81"/>
            <rFont val="Tahoma"/>
          </rPr>
          <t>Use the N planning page to evaluate how much N you think you should apply to cool-season grass fields.</t>
        </r>
      </text>
    </comment>
    <comment ref="C11" authorId="1" shapeId="0">
      <text>
        <r>
          <rPr>
            <b/>
            <sz val="8"/>
            <color indexed="81"/>
            <rFont val="Tahoma"/>
          </rPr>
          <t>This factor is based on current soil test and soil test goal entered above as per Table 2 below.</t>
        </r>
      </text>
    </comment>
    <comment ref="D11" authorId="1" shapeId="0">
      <text>
        <r>
          <rPr>
            <sz val="8"/>
            <color indexed="81"/>
            <rFont val="Tahoma"/>
          </rPr>
          <t>This factor is based on current soil test and soil test goal entered above as per Table 2 below.</t>
        </r>
      </text>
    </comment>
    <comment ref="C13" authorId="1" shapeId="0">
      <text>
        <r>
          <rPr>
            <b/>
            <sz val="8"/>
            <color indexed="81"/>
            <rFont val="Tahoma"/>
          </rPr>
          <t>Calculated from soil test and stated goals for P and K, general recommendation for N. Use the N planning page to evaluate the N rate you may want to use.</t>
        </r>
      </text>
    </comment>
    <comment ref="B15" authorId="1" shapeId="0">
      <text>
        <r>
          <rPr>
            <b/>
            <sz val="8"/>
            <color indexed="81"/>
            <rFont val="Tahoma"/>
          </rPr>
          <t>Tables below this line are used for making the above recommendation.</t>
        </r>
      </text>
    </comment>
    <comment ref="D28" authorId="1" shapeId="0">
      <text>
        <r>
          <rPr>
            <b/>
            <sz val="8"/>
            <color indexed="81"/>
            <rFont val="Tahoma"/>
          </rPr>
          <t>This may be too low for maximum yield but when fertilizer prices are high may be a more economical value. Theory says this should be a 3 or 4 for the first year or two.</t>
        </r>
      </text>
    </comment>
  </commentList>
</comments>
</file>

<file path=xl/comments2.xml><?xml version="1.0" encoding="utf-8"?>
<comments xmlns="http://schemas.openxmlformats.org/spreadsheetml/2006/main">
  <authors>
    <author>ebrayburn</author>
  </authors>
  <commentList>
    <comment ref="B3" authorId="0" shapeId="0">
      <text>
        <r>
          <rPr>
            <b/>
            <sz val="8"/>
            <color indexed="81"/>
            <rFont val="Tahoma"/>
          </rPr>
          <t>Potential grass hay yield is about 5-7 tons DM/acre/year at high rates of N before accounting for harvesting dry matter losses.</t>
        </r>
      </text>
    </comment>
    <comment ref="B4" authorId="0" shapeId="0">
      <text>
        <r>
          <rPr>
            <b/>
            <sz val="8"/>
            <color indexed="81"/>
            <rFont val="Tahoma"/>
          </rPr>
          <t>Historically N yield research used ammonia nitrate. When using urea which is rained in within 24 hours similar yield can be obtained. Without rain soon after applying urea up to 30% of the N may be lost.</t>
        </r>
      </text>
    </comment>
    <comment ref="B5" authorId="0" shapeId="0">
      <text>
        <r>
          <rPr>
            <b/>
            <sz val="8"/>
            <color indexed="81"/>
            <rFont val="Tahoma"/>
          </rPr>
          <t>Method of harvest has a major impact on forage harvesting losses.</t>
        </r>
      </text>
    </comment>
    <comment ref="B6" authorId="0" shapeId="0">
      <text>
        <r>
          <rPr>
            <b/>
            <sz val="8"/>
            <color indexed="81"/>
            <rFont val="Tahoma"/>
          </rPr>
          <t>Date of last harvest has a major impact on total forage harvested.</t>
        </r>
      </text>
    </comment>
    <comment ref="A14" authorId="0" shapeId="0">
      <text>
        <r>
          <rPr>
            <b/>
            <sz val="8"/>
            <color indexed="81"/>
            <rFont val="Tahoma"/>
          </rPr>
          <t>Look up your currently used N rate per year.</t>
        </r>
      </text>
    </comment>
    <comment ref="D32" authorId="0" shapeId="0">
      <text>
        <r>
          <rPr>
            <b/>
            <sz val="8"/>
            <color indexed="81"/>
            <rFont val="Tahoma"/>
          </rPr>
          <t>This relation is for elevations between 600-1000' above sea level. At high elevations growth will start later and end earlier by approximately 1 week/1000 ft increase in elevation.</t>
        </r>
      </text>
    </comment>
  </commentList>
</comments>
</file>

<file path=xl/sharedStrings.xml><?xml version="1.0" encoding="utf-8"?>
<sst xmlns="http://schemas.openxmlformats.org/spreadsheetml/2006/main" count="103" uniqueCount="85">
  <si>
    <t>Forage Fertilization Based on Yield and Management Goals Worksheet</t>
  </si>
  <si>
    <t>Calculated Fertilizer Recommendation.</t>
  </si>
  <si>
    <r>
      <t>P or P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5</t>
    </r>
  </si>
  <si>
    <r>
      <t>K or 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</si>
  <si>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t>2. Expected yield (tons/acre)</t>
  </si>
  <si>
    <t>Table 1. Nutrient removal rate in pounds per ton of material harvested at normal moisture or dry matter content.</t>
  </si>
  <si>
    <t>Crop</t>
  </si>
  <si>
    <t>Moisture</t>
  </si>
  <si>
    <t>Dry Matter</t>
  </si>
  <si>
    <t>N</t>
  </si>
  <si>
    <r>
      <t>P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5</t>
    </r>
  </si>
  <si>
    <r>
      <t>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</si>
  <si>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t>%</t>
  </si>
  <si>
    <t>Pounds/Ton</t>
  </si>
  <si>
    <t>Pasture</t>
  </si>
  <si>
    <t>Hay, grass</t>
  </si>
  <si>
    <t>Hay, mixed mostly grass</t>
  </si>
  <si>
    <t>Hay, mixed mostly legume</t>
  </si>
  <si>
    <t>Hay, legume</t>
  </si>
  <si>
    <t>Table 2. Application Rate Factor. Multiply this number by the nutrient removal rate to calculate the fertilizer rate per acre. Two rate factors are given. To maintain a medium soil test or minimize cost use the smaller value. To maintain a high soil test use the higher value.</t>
  </si>
  <si>
    <t>Very High</t>
  </si>
  <si>
    <t>High</t>
  </si>
  <si>
    <t>Medium</t>
  </si>
  <si>
    <t>Low</t>
  </si>
  <si>
    <t>Farm</t>
  </si>
  <si>
    <t>Field</t>
  </si>
  <si>
    <t>Soil Series</t>
  </si>
  <si>
    <t>Date</t>
  </si>
  <si>
    <t>Hay</t>
  </si>
  <si>
    <t>Soil Test Goal</t>
  </si>
  <si>
    <t>Current Soil Test Level</t>
  </si>
  <si>
    <t>1. Soil test level from soil test report.</t>
  </si>
  <si>
    <t>3. Nutrient removal rate lbs/ton</t>
  </si>
  <si>
    <t>4. Nutrient removal rate/acre</t>
  </si>
  <si>
    <t>5. Application rate factor</t>
  </si>
  <si>
    <t>Crop Code</t>
  </si>
  <si>
    <t>Pas</t>
  </si>
  <si>
    <t>Crop Code this run</t>
  </si>
  <si>
    <t>P Application rates</t>
  </si>
  <si>
    <t>K Application rates</t>
  </si>
  <si>
    <t>Current P Soil Test</t>
  </si>
  <si>
    <t>Current K Soil Test</t>
  </si>
  <si>
    <t>Some where WV</t>
  </si>
  <si>
    <t>South hay field</t>
  </si>
  <si>
    <t>Gilpin</t>
  </si>
  <si>
    <t>6. Recommended fertilizer rate pounds/acre</t>
  </si>
  <si>
    <t>N rate</t>
  </si>
  <si>
    <t>Rel DMY</t>
  </si>
  <si>
    <t>Pot. DMY</t>
  </si>
  <si>
    <t>Dry Hay</t>
  </si>
  <si>
    <t>Month</t>
  </si>
  <si>
    <t>Last harvest date</t>
  </si>
  <si>
    <t>Last harvest DOY</t>
  </si>
  <si>
    <t>Julian counter</t>
  </si>
  <si>
    <t>Day of the Year</t>
  </si>
  <si>
    <t>Relative yield due to last harvest</t>
  </si>
  <si>
    <t>Lbs/a/cut</t>
  </si>
  <si>
    <t>Lbs/a/yr</t>
  </si>
  <si>
    <t>50-60</t>
  </si>
  <si>
    <t>Yield Tons/acre</t>
  </si>
  <si>
    <t>Relative DMY 1st of Month</t>
  </si>
  <si>
    <t>DMY Dry Hay</t>
  </si>
  <si>
    <t>Method of harvest</t>
  </si>
  <si>
    <t>DMY Haylage</t>
  </si>
  <si>
    <t>Haylage</t>
  </si>
  <si>
    <t>Relative yield due to N rate</t>
  </si>
  <si>
    <t>Relative yield due to method of harvest</t>
  </si>
  <si>
    <t>Estimating Desired Nitrogen Fertilization Rate</t>
  </si>
  <si>
    <t>Potential Annual Grass Hay Yield Tons/acre</t>
  </si>
  <si>
    <t>Planned N rate lbs/acre/year</t>
  </si>
  <si>
    <t>Green Chop</t>
  </si>
  <si>
    <t>Expected green chop DM yield due to date of last harvest and N rate</t>
  </si>
  <si>
    <t>Expected dry hay DM yield due to date of last harvest and N rate</t>
  </si>
  <si>
    <t>Expected haylage DM yield due to date of last harvest and N rate</t>
  </si>
  <si>
    <t>Alfalfa yield soil survey</t>
  </si>
  <si>
    <t>Alfalfa yield forage trials</t>
  </si>
  <si>
    <t>Mixed grass hay soil survey</t>
  </si>
  <si>
    <t>Orchardgrass yield forage trials</t>
  </si>
  <si>
    <t>Run this model once using your current rate of N, last date of harvest</t>
  </si>
  <si>
    <t xml:space="preserve">and current method of harvest and adjust the potential yield value </t>
  </si>
  <si>
    <t>estimate of the potential yield of your soil as currently managed.</t>
  </si>
  <si>
    <t>to get what you currently harvest on average. This will be a good</t>
  </si>
  <si>
    <t>evaluate changes in yield based on possible changes in management.</t>
  </si>
  <si>
    <t>Then change N rate, method of harvest and last date of harvest to</t>
  </si>
  <si>
    <t>Days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</si>
</sst>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72" formatCode="m/d/yy;@"/>
  </numFmts>
  <fonts count="11">
    <font>
      <sz val="12"/>
      <name val="Arial"/>
    </font>
    <font>
      <sz val="12"/>
      <name val="Times New Roman"/>
      <family val="1"/>
    </font>
    <font>
      <b/>
      <sz val="14"/>
      <name val="Times New Roman"/>
      <family val="1"/>
    </font>
    <font>
      <vertAlign val="subscript"/>
      <sz val="12"/>
      <name val="Times New Roman"/>
      <family val="1"/>
    </font>
    <font>
      <sz val="8"/>
      <name val="Arial"/>
    </font>
    <font>
      <b/>
      <sz val="12"/>
      <color indexed="81"/>
      <name val="Tahoma"/>
      <family val="2"/>
    </font>
    <font>
      <b/>
      <sz val="8"/>
      <color indexed="81"/>
      <name val="Tahoma"/>
    </font>
    <font>
      <sz val="12"/>
      <name val="Arial"/>
      <family val="2"/>
    </font>
    <font>
      <b/>
      <vertAlign val="subscript"/>
      <sz val="8"/>
      <color indexed="81"/>
      <name val="Tahoma"/>
      <family val="2"/>
    </font>
    <font>
      <sz val="8"/>
      <color indexed="81"/>
      <name val="Tahoma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0" fillId="0" borderId="0" xfId="0" applyNumberFormat="1" applyAlignment="1">
      <alignment vertical="center"/>
    </xf>
    <xf numFmtId="168" fontId="0" fillId="0" borderId="0" xfId="0" applyNumberFormat="1" applyAlignment="1">
      <alignment horizontal="right" vertical="center"/>
    </xf>
    <xf numFmtId="1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72" fontId="0" fillId="0" borderId="0" xfId="0" applyNumberFormat="1" applyAlignment="1">
      <alignment vertical="center"/>
    </xf>
    <xf numFmtId="2" fontId="0" fillId="0" borderId="0" xfId="0" quotePrefix="1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Cool-Season Grass Growth Response to N</a:t>
            </a:r>
          </a:p>
        </c:rich>
      </c:tx>
      <c:layout>
        <c:manualLayout>
          <c:xMode val="edge"/>
          <c:yMode val="edge"/>
          <c:x val="0.14285750616256829"/>
          <c:y val="3.1884136941292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69089247794283"/>
          <c:y val="0.14927573204332409"/>
          <c:w val="0.77827578878149173"/>
          <c:h val="0.71014668641969714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'N Planning'!$A$15:$A$23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'N Planning'!$B$15:$B$23</c:f>
              <c:numCache>
                <c:formatCode>0.00</c:formatCode>
                <c:ptCount val="9"/>
                <c:pt idx="0">
                  <c:v>0.39</c:v>
                </c:pt>
                <c:pt idx="1">
                  <c:v>0.52815000000000001</c:v>
                </c:pt>
                <c:pt idx="2">
                  <c:v>0.64859999999999995</c:v>
                </c:pt>
                <c:pt idx="3">
                  <c:v>0.75134999999999996</c:v>
                </c:pt>
                <c:pt idx="4">
                  <c:v>0.83640000000000003</c:v>
                </c:pt>
                <c:pt idx="5">
                  <c:v>0.90375000000000005</c:v>
                </c:pt>
                <c:pt idx="6">
                  <c:v>0.95340000000000003</c:v>
                </c:pt>
                <c:pt idx="7">
                  <c:v>0.98535000000000006</c:v>
                </c:pt>
                <c:pt idx="8">
                  <c:v>0.99959999999999982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661824"/>
        <c:axId val="269846784"/>
      </c:scatterChart>
      <c:valAx>
        <c:axId val="215661824"/>
        <c:scaling>
          <c:orientation val="minMax"/>
          <c:max val="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 lbs/acre/year </a:t>
                </a:r>
              </a:p>
            </c:rich>
          </c:tx>
          <c:layout>
            <c:manualLayout>
              <c:xMode val="edge"/>
              <c:yMode val="edge"/>
              <c:x val="0.44494160773549912"/>
              <c:y val="0.92319069234560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846784"/>
        <c:crosses val="autoZero"/>
        <c:crossBetween val="midCat"/>
        <c:minorUnit val="50"/>
      </c:valAx>
      <c:valAx>
        <c:axId val="269846784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Annual Yield </a:t>
                </a:r>
              </a:p>
            </c:rich>
          </c:tx>
          <c:layout>
            <c:manualLayout>
              <c:xMode val="edge"/>
              <c:yMode val="edge"/>
              <c:x val="3.2738178495588563E-2"/>
              <c:y val="0.3594211800654794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661824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Cool-Season Grass Cumulative Yield Over the Growing Season</a:t>
            </a:r>
          </a:p>
        </c:rich>
      </c:tx>
      <c:layout>
        <c:manualLayout>
          <c:xMode val="edge"/>
          <c:yMode val="edge"/>
          <c:x val="0.11458362473455998"/>
          <c:y val="3.3726812816188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69089247794283"/>
          <c:y val="0.21585160202360876"/>
          <c:w val="0.77827578878149173"/>
          <c:h val="0.62057335581787521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 Planning'!$C$33:$C$44</c:f>
              <c:numCache>
                <c:formatCode>General</c:formatCode>
                <c:ptCount val="12"/>
                <c:pt idx="0">
                  <c:v>0</c:v>
                </c:pt>
                <c:pt idx="1">
                  <c:v>31</c:v>
                </c:pt>
                <c:pt idx="2">
                  <c:v>59</c:v>
                </c:pt>
                <c:pt idx="3">
                  <c:v>90</c:v>
                </c:pt>
                <c:pt idx="4">
                  <c:v>120</c:v>
                </c:pt>
                <c:pt idx="5">
                  <c:v>151</c:v>
                </c:pt>
                <c:pt idx="6">
                  <c:v>181</c:v>
                </c:pt>
                <c:pt idx="7">
                  <c:v>212</c:v>
                </c:pt>
                <c:pt idx="8">
                  <c:v>243</c:v>
                </c:pt>
                <c:pt idx="9">
                  <c:v>273</c:v>
                </c:pt>
                <c:pt idx="10">
                  <c:v>304</c:v>
                </c:pt>
                <c:pt idx="11">
                  <c:v>334</c:v>
                </c:pt>
              </c:numCache>
            </c:numRef>
          </c:xVal>
          <c:yVal>
            <c:numRef>
              <c:f>'N Planning'!$D$33:$D$44</c:f>
              <c:numCache>
                <c:formatCode>0.00</c:formatCode>
                <c:ptCount val="12"/>
                <c:pt idx="2">
                  <c:v>4.2028000000000038E-2</c:v>
                </c:pt>
                <c:pt idx="3">
                  <c:v>0.24080000000000007</c:v>
                </c:pt>
                <c:pt idx="4">
                  <c:v>0.41120000000000007</c:v>
                </c:pt>
                <c:pt idx="5">
                  <c:v>0.56458800000000009</c:v>
                </c:pt>
                <c:pt idx="6">
                  <c:v>0.69106800000000002</c:v>
                </c:pt>
                <c:pt idx="7">
                  <c:v>0.799072</c:v>
                </c:pt>
                <c:pt idx="8">
                  <c:v>0.88401200000000002</c:v>
                </c:pt>
                <c:pt idx="9">
                  <c:v>0.94425200000000042</c:v>
                </c:pt>
                <c:pt idx="10">
                  <c:v>0.98380800000000046</c:v>
                </c:pt>
                <c:pt idx="11">
                  <c:v>1.0001280000000004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847568"/>
        <c:axId val="269846392"/>
      </c:scatterChart>
      <c:valAx>
        <c:axId val="269847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of the Year</a:t>
                </a:r>
              </a:p>
            </c:rich>
          </c:tx>
          <c:layout>
            <c:manualLayout>
              <c:xMode val="edge"/>
              <c:yMode val="edge"/>
              <c:x val="0.44345350871297234"/>
              <c:y val="0.91062394603709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846392"/>
        <c:crosses val="autoZero"/>
        <c:crossBetween val="midCat"/>
        <c:minorUnit val="50"/>
      </c:valAx>
      <c:valAx>
        <c:axId val="269846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Cumulative Yield </a:t>
                </a:r>
              </a:p>
            </c:rich>
          </c:tx>
          <c:layout>
            <c:manualLayout>
              <c:xMode val="edge"/>
              <c:yMode val="edge"/>
              <c:x val="3.2738178495588563E-2"/>
              <c:y val="0.325463743676222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847568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10</xdr:row>
      <xdr:rowOff>76200</xdr:rowOff>
    </xdr:from>
    <xdr:to>
      <xdr:col>10</xdr:col>
      <xdr:colOff>476250</xdr:colOff>
      <xdr:row>29</xdr:row>
      <xdr:rowOff>127000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29</xdr:row>
      <xdr:rowOff>158750</xdr:rowOff>
    </xdr:from>
    <xdr:to>
      <xdr:col>10</xdr:col>
      <xdr:colOff>495300</xdr:colOff>
      <xdr:row>45</xdr:row>
      <xdr:rowOff>184150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workbookViewId="0">
      <selection activeCell="H9" sqref="H9"/>
    </sheetView>
  </sheetViews>
  <sheetFormatPr defaultColWidth="8.84375" defaultRowHeight="15.5"/>
  <cols>
    <col min="1" max="1" width="4.3046875" style="2" customWidth="1"/>
    <col min="2" max="2" width="21" style="2" customWidth="1"/>
    <col min="3" max="6" width="10.53515625" style="2" customWidth="1"/>
    <col min="7" max="16384" width="8.84375" style="2"/>
  </cols>
  <sheetData>
    <row r="1" spans="1:8" ht="17.5">
      <c r="A1" s="40" t="s">
        <v>0</v>
      </c>
      <c r="B1" s="39"/>
      <c r="C1" s="39"/>
      <c r="D1" s="39"/>
      <c r="E1" s="39"/>
      <c r="F1" s="39"/>
      <c r="G1" s="1"/>
      <c r="H1" s="1"/>
    </row>
    <row r="2" spans="1:8" ht="27" customHeight="1">
      <c r="A2" s="8" t="s">
        <v>27</v>
      </c>
      <c r="B2" s="11">
        <v>39513</v>
      </c>
      <c r="C2" s="8" t="s">
        <v>29</v>
      </c>
      <c r="D2" s="12" t="s">
        <v>21</v>
      </c>
      <c r="E2" s="1"/>
      <c r="F2" s="1"/>
      <c r="G2" s="1"/>
      <c r="H2" s="1"/>
    </row>
    <row r="3" spans="1:8">
      <c r="A3" s="8" t="s">
        <v>24</v>
      </c>
      <c r="B3" s="12" t="s">
        <v>42</v>
      </c>
      <c r="C3" s="8" t="s">
        <v>25</v>
      </c>
      <c r="D3" s="12" t="s">
        <v>43</v>
      </c>
      <c r="E3" s="1"/>
      <c r="F3" s="1"/>
      <c r="G3" s="1"/>
      <c r="H3" s="1"/>
    </row>
    <row r="4" spans="1:8">
      <c r="A4" s="8" t="s">
        <v>6</v>
      </c>
      <c r="B4" s="12" t="s">
        <v>15</v>
      </c>
      <c r="C4" s="8" t="s">
        <v>26</v>
      </c>
      <c r="D4" s="12" t="s">
        <v>44</v>
      </c>
      <c r="E4" s="1"/>
      <c r="F4" s="1"/>
      <c r="G4" s="1"/>
      <c r="H4" s="1"/>
    </row>
    <row r="5" spans="1:8" ht="30.75" customHeight="1">
      <c r="A5" s="40" t="s">
        <v>1</v>
      </c>
      <c r="B5" s="39"/>
      <c r="C5" s="39"/>
      <c r="D5" s="39"/>
      <c r="E5" s="39"/>
      <c r="F5" s="39"/>
      <c r="G5" s="1"/>
      <c r="H5" s="1"/>
    </row>
    <row r="6" spans="1:8" s="1" customFormat="1" ht="17.5">
      <c r="A6" s="41"/>
      <c r="B6" s="42"/>
      <c r="C6" s="3" t="s">
        <v>2</v>
      </c>
      <c r="D6" s="3" t="s">
        <v>3</v>
      </c>
      <c r="E6" s="4" t="s">
        <v>9</v>
      </c>
      <c r="F6" s="4"/>
    </row>
    <row r="7" spans="1:8" s="1" customFormat="1" ht="22.5" customHeight="1">
      <c r="A7" s="36" t="s">
        <v>31</v>
      </c>
      <c r="B7" s="36"/>
      <c r="C7" s="13" t="s">
        <v>21</v>
      </c>
      <c r="D7" s="14" t="s">
        <v>21</v>
      </c>
      <c r="F7" s="4"/>
    </row>
    <row r="8" spans="1:8" s="1" customFormat="1" ht="22.5" customHeight="1">
      <c r="A8" s="36" t="s">
        <v>4</v>
      </c>
      <c r="B8" s="36"/>
      <c r="C8" s="13">
        <v>3</v>
      </c>
      <c r="D8" s="4">
        <f>C8</f>
        <v>3</v>
      </c>
      <c r="E8" s="4"/>
      <c r="F8" s="4"/>
    </row>
    <row r="9" spans="1:8" s="1" customFormat="1" ht="22.5" customHeight="1">
      <c r="A9" s="36" t="s">
        <v>32</v>
      </c>
      <c r="B9" s="36"/>
      <c r="C9" s="3">
        <f>VLOOKUP(B4,B18:G22,5)</f>
        <v>10</v>
      </c>
      <c r="D9" s="3">
        <f>VLOOKUP(B4,B18:G22,6)</f>
        <v>41</v>
      </c>
      <c r="E9" s="4"/>
      <c r="F9" s="4"/>
    </row>
    <row r="10" spans="1:8" s="1" customFormat="1" ht="22.5" customHeight="1">
      <c r="A10" s="36" t="s">
        <v>33</v>
      </c>
      <c r="B10" s="36"/>
      <c r="C10" s="3">
        <f>C8*C9</f>
        <v>30</v>
      </c>
      <c r="D10" s="3">
        <f>D8*D9</f>
        <v>123</v>
      </c>
      <c r="E10" s="4"/>
      <c r="F10" s="4"/>
    </row>
    <row r="11" spans="1:8" s="1" customFormat="1" ht="22.5" customHeight="1">
      <c r="A11" s="36" t="s">
        <v>34</v>
      </c>
      <c r="B11" s="36"/>
      <c r="C11" s="6">
        <f>IF(C32="Hay", IF(C33="Medium",C36,D36),IF(C33="Medium",E36,F36))</f>
        <v>1</v>
      </c>
      <c r="D11" s="6">
        <f>IF(C32="Hay", IF(C33="Medium",C38,D38),IF(C33="Medium",E38,F38))</f>
        <v>1</v>
      </c>
      <c r="E11" s="4"/>
      <c r="F11" s="4"/>
    </row>
    <row r="12" spans="1:8" s="1" customFormat="1" ht="22.5" customHeight="1">
      <c r="A12" s="7"/>
      <c r="B12" s="7"/>
      <c r="C12" s="6" t="s">
        <v>57</v>
      </c>
      <c r="D12" s="6" t="s">
        <v>57</v>
      </c>
      <c r="E12" s="6" t="s">
        <v>56</v>
      </c>
      <c r="F12" s="4"/>
    </row>
    <row r="13" spans="1:8" s="1" customFormat="1" ht="36" customHeight="1">
      <c r="A13" s="33" t="s">
        <v>45</v>
      </c>
      <c r="B13" s="33"/>
      <c r="C13" s="16">
        <f>C11*C10</f>
        <v>30</v>
      </c>
      <c r="D13" s="16">
        <f>D11*D10</f>
        <v>123</v>
      </c>
      <c r="E13" s="16" t="str">
        <f>VLOOKUP(B4,B18:H22,7)</f>
        <v>50-60</v>
      </c>
      <c r="F13" s="4"/>
    </row>
    <row r="14" spans="1:8" s="1" customFormat="1" ht="22.5" customHeight="1" thickBot="1">
      <c r="A14" s="7"/>
      <c r="B14" s="7"/>
      <c r="C14" s="3"/>
      <c r="D14" s="3"/>
      <c r="E14" s="4"/>
      <c r="F14" s="4"/>
    </row>
    <row r="15" spans="1:8" s="1" customFormat="1" ht="16" thickTop="1">
      <c r="A15" s="15"/>
      <c r="B15" s="34" t="s">
        <v>5</v>
      </c>
      <c r="C15" s="35"/>
      <c r="D15" s="35"/>
      <c r="E15" s="35"/>
      <c r="F15" s="35"/>
      <c r="G15" s="35"/>
    </row>
    <row r="16" spans="1:8" s="1" customFormat="1" ht="17.5">
      <c r="B16" s="9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1" t="s">
        <v>9</v>
      </c>
    </row>
    <row r="17" spans="1:11" s="1" customFormat="1">
      <c r="B17" s="9"/>
      <c r="C17" s="38" t="s">
        <v>12</v>
      </c>
      <c r="D17" s="38"/>
      <c r="E17" s="38" t="s">
        <v>13</v>
      </c>
      <c r="F17" s="39"/>
      <c r="G17" s="38"/>
    </row>
    <row r="18" spans="1:11" s="1" customFormat="1">
      <c r="B18" s="9" t="s">
        <v>15</v>
      </c>
      <c r="C18" s="4">
        <v>10</v>
      </c>
      <c r="D18" s="4">
        <v>90</v>
      </c>
      <c r="E18" s="4">
        <v>31</v>
      </c>
      <c r="F18" s="4">
        <v>10</v>
      </c>
      <c r="G18" s="4">
        <v>41</v>
      </c>
      <c r="H18" s="1" t="s">
        <v>58</v>
      </c>
    </row>
    <row r="19" spans="1:11" s="1" customFormat="1">
      <c r="B19" s="9" t="s">
        <v>18</v>
      </c>
      <c r="C19" s="4">
        <v>10</v>
      </c>
      <c r="D19" s="4">
        <v>90</v>
      </c>
      <c r="E19" s="4">
        <v>61</v>
      </c>
      <c r="F19" s="4">
        <v>12</v>
      </c>
      <c r="G19" s="4">
        <v>52</v>
      </c>
      <c r="H19" s="1">
        <v>0</v>
      </c>
    </row>
    <row r="20" spans="1:11" s="1" customFormat="1">
      <c r="B20" s="9" t="s">
        <v>16</v>
      </c>
      <c r="C20" s="4">
        <v>10</v>
      </c>
      <c r="D20" s="4">
        <v>90</v>
      </c>
      <c r="E20" s="4">
        <v>35</v>
      </c>
      <c r="F20" s="4">
        <v>11</v>
      </c>
      <c r="G20" s="4">
        <v>42</v>
      </c>
      <c r="H20" s="1" t="s">
        <v>58</v>
      </c>
    </row>
    <row r="21" spans="1:11" s="1" customFormat="1">
      <c r="B21" s="9" t="s">
        <v>17</v>
      </c>
      <c r="C21" s="4">
        <v>10</v>
      </c>
      <c r="D21" s="4">
        <v>90</v>
      </c>
      <c r="E21" s="4">
        <v>50</v>
      </c>
      <c r="F21" s="4">
        <v>12</v>
      </c>
      <c r="G21" s="4">
        <v>47</v>
      </c>
      <c r="H21" s="1">
        <v>0</v>
      </c>
    </row>
    <row r="22" spans="1:11" s="1" customFormat="1">
      <c r="A22" s="4"/>
      <c r="B22" s="9" t="s">
        <v>14</v>
      </c>
      <c r="C22" s="4">
        <v>0</v>
      </c>
      <c r="D22" s="4">
        <v>100</v>
      </c>
      <c r="E22" s="4">
        <v>60</v>
      </c>
      <c r="F22" s="4">
        <v>15</v>
      </c>
      <c r="G22" s="4">
        <v>60</v>
      </c>
    </row>
    <row r="23" spans="1:11" s="1" customFormat="1" ht="51" customHeight="1">
      <c r="B23" s="36" t="s">
        <v>19</v>
      </c>
      <c r="C23" s="37"/>
      <c r="D23" s="37"/>
      <c r="E23" s="37"/>
      <c r="F23" s="37"/>
      <c r="G23" s="37"/>
    </row>
    <row r="24" spans="1:11" s="1" customFormat="1">
      <c r="B24" s="7" t="s">
        <v>35</v>
      </c>
      <c r="C24" s="3" t="s">
        <v>28</v>
      </c>
      <c r="D24" s="3" t="s">
        <v>28</v>
      </c>
      <c r="E24" s="3" t="s">
        <v>36</v>
      </c>
      <c r="F24" s="3" t="s">
        <v>36</v>
      </c>
      <c r="H24" s="3"/>
      <c r="I24" s="3"/>
      <c r="J24" s="3"/>
      <c r="K24" s="3"/>
    </row>
    <row r="25" spans="1:11" s="1" customFormat="1">
      <c r="B25" s="7" t="s">
        <v>29</v>
      </c>
      <c r="C25" s="3" t="s">
        <v>22</v>
      </c>
      <c r="D25" s="3" t="s">
        <v>21</v>
      </c>
      <c r="E25" s="1" t="s">
        <v>22</v>
      </c>
      <c r="F25" s="1" t="s">
        <v>21</v>
      </c>
      <c r="H25" s="3"/>
      <c r="I25" s="3"/>
      <c r="J25" s="3"/>
      <c r="K25" s="3"/>
    </row>
    <row r="26" spans="1:11" s="1" customFormat="1">
      <c r="B26" s="7" t="s">
        <v>30</v>
      </c>
      <c r="C26" s="3"/>
      <c r="D26" s="3"/>
    </row>
    <row r="27" spans="1:11" s="1" customFormat="1">
      <c r="B27" s="3" t="s">
        <v>21</v>
      </c>
      <c r="C27" s="5">
        <v>0.5</v>
      </c>
      <c r="D27" s="5">
        <v>1</v>
      </c>
      <c r="E27" s="6">
        <v>0</v>
      </c>
      <c r="F27" s="6">
        <v>0.5</v>
      </c>
    </row>
    <row r="28" spans="1:11" s="1" customFormat="1">
      <c r="B28" s="3" t="s">
        <v>23</v>
      </c>
      <c r="C28" s="5">
        <v>1.5</v>
      </c>
      <c r="D28" s="5">
        <v>2</v>
      </c>
      <c r="E28" s="6">
        <v>1.5</v>
      </c>
      <c r="F28" s="6">
        <v>2</v>
      </c>
    </row>
    <row r="29" spans="1:11" s="1" customFormat="1">
      <c r="B29" s="3" t="s">
        <v>22</v>
      </c>
      <c r="C29" s="5">
        <v>1</v>
      </c>
      <c r="D29" s="5">
        <v>1.5</v>
      </c>
      <c r="E29" s="6">
        <v>0.5</v>
      </c>
      <c r="F29" s="6">
        <v>1</v>
      </c>
    </row>
    <row r="30" spans="1:11" s="1" customFormat="1">
      <c r="B30" s="3" t="s">
        <v>20</v>
      </c>
      <c r="C30" s="5">
        <v>0</v>
      </c>
      <c r="D30" s="5">
        <v>0</v>
      </c>
      <c r="E30" s="6">
        <v>0</v>
      </c>
      <c r="F30" s="6">
        <v>0</v>
      </c>
    </row>
    <row r="31" spans="1:11" s="1" customFormat="1">
      <c r="A31" s="10"/>
      <c r="B31" s="9"/>
      <c r="C31" s="4"/>
      <c r="D31" s="4"/>
      <c r="E31" s="4"/>
      <c r="F31" s="4"/>
    </row>
    <row r="32" spans="1:11" s="1" customFormat="1">
      <c r="A32" s="10"/>
      <c r="B32" s="8" t="s">
        <v>37</v>
      </c>
      <c r="C32" s="1" t="str">
        <f>LEFT(B4,3)</f>
        <v>Hay</v>
      </c>
      <c r="D32" s="4"/>
      <c r="E32" s="4"/>
      <c r="F32" s="4"/>
    </row>
    <row r="33" spans="1:6" s="1" customFormat="1">
      <c r="A33" s="10"/>
      <c r="B33" s="9" t="s">
        <v>29</v>
      </c>
      <c r="C33" s="4" t="str">
        <f>D2</f>
        <v>High</v>
      </c>
      <c r="D33" s="4"/>
      <c r="E33" s="4"/>
      <c r="F33" s="4"/>
    </row>
    <row r="34" spans="1:6" s="1" customFormat="1">
      <c r="A34" s="4"/>
      <c r="D34" s="4"/>
      <c r="E34" s="4"/>
      <c r="F34" s="4"/>
    </row>
    <row r="35" spans="1:6" s="1" customFormat="1">
      <c r="A35" s="4"/>
      <c r="B35" s="4" t="s">
        <v>40</v>
      </c>
      <c r="C35" s="4" t="str">
        <f>C7</f>
        <v>High</v>
      </c>
      <c r="D35" s="4"/>
      <c r="E35" s="4"/>
      <c r="F35" s="4"/>
    </row>
    <row r="36" spans="1:6" s="1" customFormat="1">
      <c r="A36" s="4"/>
      <c r="B36" s="1" t="s">
        <v>38</v>
      </c>
      <c r="C36" s="6">
        <f>VLOOKUP($C$7,$B$27:$F$30,2)</f>
        <v>0.5</v>
      </c>
      <c r="D36" s="6">
        <f>VLOOKUP($C$7,$B$27:$F$30,3)</f>
        <v>1</v>
      </c>
      <c r="E36" s="6">
        <f>VLOOKUP($C$7,$B$27:$F$30,4)</f>
        <v>0</v>
      </c>
      <c r="F36" s="6">
        <f>VLOOKUP($C$7,$B$27:$F$30,5)</f>
        <v>0.5</v>
      </c>
    </row>
    <row r="37" spans="1:6" s="1" customFormat="1">
      <c r="A37" s="4"/>
      <c r="B37" s="4" t="s">
        <v>41</v>
      </c>
      <c r="C37" s="1" t="str">
        <f>D7</f>
        <v>High</v>
      </c>
    </row>
    <row r="38" spans="1:6" s="1" customFormat="1">
      <c r="A38" s="4"/>
      <c r="B38" s="4" t="s">
        <v>39</v>
      </c>
      <c r="C38" s="6">
        <f>VLOOKUP($D$7,$B$27:$F$30,2)</f>
        <v>0.5</v>
      </c>
      <c r="D38" s="6">
        <f>VLOOKUP($D$7,$B$27:$F$30,3)</f>
        <v>1</v>
      </c>
      <c r="E38" s="6">
        <f>VLOOKUP($D$7,$B$27:$F$30,4)</f>
        <v>0</v>
      </c>
      <c r="F38" s="6">
        <f>VLOOKUP($D$7,$B$27:$F$30,5)</f>
        <v>0.5</v>
      </c>
    </row>
    <row r="39" spans="1:6" s="1" customFormat="1">
      <c r="A39" s="4"/>
    </row>
    <row r="40" spans="1:6" s="1" customFormat="1">
      <c r="A40" s="4"/>
    </row>
    <row r="41" spans="1:6" s="1" customFormat="1">
      <c r="A41" s="4"/>
    </row>
    <row r="42" spans="1:6" s="1" customFormat="1">
      <c r="A42" s="4"/>
    </row>
    <row r="43" spans="1:6" s="1" customFormat="1">
      <c r="A43" s="4"/>
    </row>
    <row r="44" spans="1:6" s="1" customFormat="1">
      <c r="A44" s="4"/>
    </row>
    <row r="45" spans="1:6" s="1" customFormat="1">
      <c r="A45" s="4"/>
    </row>
    <row r="46" spans="1:6" s="1" customFormat="1">
      <c r="A46" s="4"/>
    </row>
    <row r="47" spans="1:6" s="1" customFormat="1">
      <c r="A47" s="4"/>
      <c r="B47" s="4"/>
      <c r="C47" s="4"/>
      <c r="D47" s="4"/>
      <c r="E47" s="4"/>
      <c r="F47" s="4"/>
    </row>
    <row r="48" spans="1:6" s="1" customFormat="1">
      <c r="A48" s="4"/>
      <c r="B48" s="4"/>
      <c r="C48" s="4"/>
      <c r="D48" s="4"/>
      <c r="E48" s="4"/>
      <c r="F48" s="4"/>
    </row>
    <row r="49" spans="1:6" s="1" customFormat="1">
      <c r="A49" s="4"/>
      <c r="B49" s="4"/>
      <c r="C49" s="4"/>
      <c r="D49" s="4"/>
      <c r="E49" s="4"/>
      <c r="F49" s="4"/>
    </row>
    <row r="50" spans="1:6" s="1" customFormat="1">
      <c r="A50" s="4"/>
      <c r="B50" s="4"/>
      <c r="C50" s="4"/>
      <c r="D50" s="4"/>
      <c r="E50" s="4"/>
      <c r="F50" s="4"/>
    </row>
    <row r="51" spans="1:6" s="1" customFormat="1">
      <c r="A51" s="4"/>
      <c r="B51" s="4"/>
      <c r="C51" s="4"/>
      <c r="D51" s="4"/>
      <c r="E51" s="4"/>
      <c r="F51" s="4"/>
    </row>
    <row r="52" spans="1:6" s="1" customFormat="1">
      <c r="A52" s="4"/>
      <c r="B52" s="4"/>
      <c r="C52" s="4"/>
      <c r="D52" s="4"/>
      <c r="E52" s="4"/>
      <c r="F52" s="4"/>
    </row>
    <row r="53" spans="1:6" s="1" customFormat="1">
      <c r="A53" s="4"/>
      <c r="B53" s="4"/>
      <c r="C53" s="4"/>
      <c r="D53" s="4"/>
      <c r="E53" s="4"/>
      <c r="F53" s="4"/>
    </row>
    <row r="54" spans="1:6" s="1" customFormat="1">
      <c r="A54" s="4"/>
      <c r="B54" s="4"/>
      <c r="C54" s="4"/>
      <c r="D54" s="4"/>
      <c r="E54" s="4"/>
      <c r="F54" s="4"/>
    </row>
    <row r="55" spans="1:6" s="1" customFormat="1">
      <c r="A55" s="4"/>
      <c r="B55" s="4"/>
      <c r="C55" s="4"/>
      <c r="D55" s="4"/>
      <c r="E55" s="4"/>
      <c r="F55" s="4"/>
    </row>
    <row r="56" spans="1:6" s="1" customFormat="1">
      <c r="A56" s="4"/>
      <c r="B56" s="4"/>
      <c r="C56" s="4"/>
      <c r="D56" s="4"/>
      <c r="E56" s="4"/>
      <c r="F56" s="4"/>
    </row>
    <row r="57" spans="1:6" s="1" customFormat="1"/>
    <row r="58" spans="1:6" s="1" customFormat="1"/>
    <row r="59" spans="1:6" s="1" customFormat="1"/>
    <row r="60" spans="1:6" s="1" customFormat="1"/>
    <row r="61" spans="1:6" s="1" customFormat="1"/>
    <row r="62" spans="1:6" s="1" customFormat="1"/>
    <row r="63" spans="1:6" s="1" customFormat="1"/>
    <row r="64" spans="1:6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</sheetData>
  <mergeCells count="13">
    <mergeCell ref="A10:B10"/>
    <mergeCell ref="A11:B11"/>
    <mergeCell ref="A6:B6"/>
    <mergeCell ref="A13:B13"/>
    <mergeCell ref="B15:G15"/>
    <mergeCell ref="B23:G23"/>
    <mergeCell ref="E17:G17"/>
    <mergeCell ref="C17:D17"/>
    <mergeCell ref="A1:F1"/>
    <mergeCell ref="A5:F5"/>
    <mergeCell ref="A7:B7"/>
    <mergeCell ref="A8:B8"/>
    <mergeCell ref="A9:B9"/>
  </mergeCells>
  <phoneticPr fontId="4" type="noConversion"/>
  <dataValidations count="3">
    <dataValidation type="list" allowBlank="1" showInputMessage="1" showErrorMessage="1" sqref="C7:D7">
      <formula1>$B$27:$B$30</formula1>
    </dataValidation>
    <dataValidation type="list" allowBlank="1" showInputMessage="1" showErrorMessage="1" sqref="D2">
      <formula1>$C$25:$D$25</formula1>
    </dataValidation>
    <dataValidation type="list" allowBlank="1" showInputMessage="1" showErrorMessage="1" sqref="B4">
      <formula1>$B$18:$B$22</formula1>
    </dataValidation>
  </dataValidations>
  <pageMargins left="0.75" right="0.75" top="1" bottom="1" header="0.5" footer="0.5"/>
  <pageSetup scale="89" orientation="portrait" verticalDpi="525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workbookViewId="0">
      <selection activeCell="B14" sqref="B14"/>
    </sheetView>
  </sheetViews>
  <sheetFormatPr defaultColWidth="8.84375" defaultRowHeight="15.5"/>
  <cols>
    <col min="1" max="1" width="30.69140625" style="17" customWidth="1"/>
    <col min="2" max="2" width="11.23046875" style="22" customWidth="1"/>
    <col min="3" max="3" width="6.84375" style="22" customWidth="1"/>
    <col min="4" max="4" width="7.3046875" style="22" customWidth="1"/>
    <col min="5" max="5" width="6.84375" style="22" customWidth="1"/>
    <col min="6" max="8" width="8.84375" style="22"/>
    <col min="9" max="9" width="11" style="22" customWidth="1"/>
    <col min="10" max="16384" width="8.84375" style="22"/>
  </cols>
  <sheetData>
    <row r="1" spans="1:10">
      <c r="A1" s="21" t="s">
        <v>67</v>
      </c>
    </row>
    <row r="3" spans="1:10" ht="31">
      <c r="A3" s="17" t="s">
        <v>68</v>
      </c>
      <c r="B3" s="18">
        <v>6</v>
      </c>
      <c r="D3" s="32" t="s">
        <v>78</v>
      </c>
      <c r="E3" s="32"/>
      <c r="F3" s="32"/>
      <c r="G3" s="32"/>
      <c r="H3" s="32"/>
      <c r="I3" s="32"/>
      <c r="J3" s="32"/>
    </row>
    <row r="4" spans="1:10">
      <c r="A4" s="17" t="s">
        <v>69</v>
      </c>
      <c r="B4" s="20">
        <v>100</v>
      </c>
      <c r="D4" s="32" t="s">
        <v>79</v>
      </c>
      <c r="E4" s="32"/>
      <c r="F4" s="32"/>
      <c r="G4" s="32"/>
      <c r="H4" s="32"/>
      <c r="I4" s="32"/>
      <c r="J4" s="32"/>
    </row>
    <row r="5" spans="1:10">
      <c r="A5" s="17" t="s">
        <v>62</v>
      </c>
      <c r="B5" s="19" t="s">
        <v>49</v>
      </c>
      <c r="D5" s="32" t="s">
        <v>81</v>
      </c>
      <c r="E5" s="32"/>
      <c r="F5" s="32"/>
      <c r="G5" s="32"/>
      <c r="H5" s="32"/>
      <c r="I5" s="32"/>
      <c r="J5" s="32"/>
    </row>
    <row r="6" spans="1:10">
      <c r="A6" s="17" t="s">
        <v>51</v>
      </c>
      <c r="B6" s="23">
        <v>40086</v>
      </c>
      <c r="D6" s="32" t="s">
        <v>80</v>
      </c>
      <c r="E6" s="32"/>
      <c r="F6" s="32"/>
      <c r="G6" s="32"/>
      <c r="H6" s="32"/>
      <c r="I6" s="32"/>
      <c r="J6" s="32"/>
    </row>
    <row r="7" spans="1:10">
      <c r="A7" s="17" t="s">
        <v>52</v>
      </c>
      <c r="B7" s="20">
        <f>VLOOKUP(MONTH(B6),A33:C44,3)+DAY(B6)</f>
        <v>273</v>
      </c>
      <c r="D7" s="32" t="s">
        <v>83</v>
      </c>
      <c r="E7" s="32"/>
      <c r="F7" s="32"/>
      <c r="G7" s="32"/>
      <c r="H7" s="32"/>
      <c r="I7" s="32"/>
      <c r="J7" s="32"/>
    </row>
    <row r="8" spans="1:10">
      <c r="A8" s="17" t="s">
        <v>55</v>
      </c>
      <c r="B8" s="24">
        <f>-0.4+0.0082*B7-0.000012*B7^2</f>
        <v>0.94425200000000042</v>
      </c>
      <c r="D8" s="32" t="s">
        <v>82</v>
      </c>
      <c r="E8" s="32"/>
      <c r="F8" s="32"/>
      <c r="G8" s="32"/>
      <c r="H8" s="32"/>
      <c r="I8" s="32"/>
      <c r="J8" s="32"/>
    </row>
    <row r="9" spans="1:10">
      <c r="A9" s="17" t="s">
        <v>65</v>
      </c>
      <c r="B9" s="25">
        <f>0.39+0.00294*B4-0.00000354*B4^2</f>
        <v>0.64859999999999995</v>
      </c>
    </row>
    <row r="10" spans="1:10" ht="31">
      <c r="A10" s="17" t="s">
        <v>66</v>
      </c>
      <c r="B10" s="25">
        <f>VLOOKUP(B5,B26:C28,2)</f>
        <v>0.75</v>
      </c>
    </row>
    <row r="11" spans="1:10" ht="31">
      <c r="A11" s="17" t="str">
        <f>VLOOKUP(B5,B26:D28,3)</f>
        <v>Expected dry hay DM yield due to date of last harvest and N rate</v>
      </c>
      <c r="B11" s="18">
        <f>B3*B8*B9*B10</f>
        <v>2.7559883124000013</v>
      </c>
    </row>
    <row r="12" spans="1:10">
      <c r="B12" s="20"/>
    </row>
    <row r="13" spans="1:10">
      <c r="B13" s="20"/>
      <c r="C13" s="43" t="s">
        <v>59</v>
      </c>
      <c r="D13" s="43"/>
      <c r="E13" s="43"/>
      <c r="F13" s="26"/>
    </row>
    <row r="14" spans="1:10" s="17" customFormat="1" ht="46.5">
      <c r="A14" s="27" t="s">
        <v>46</v>
      </c>
      <c r="B14" s="27" t="s">
        <v>47</v>
      </c>
      <c r="C14" s="27" t="s">
        <v>48</v>
      </c>
      <c r="D14" s="27" t="s">
        <v>63</v>
      </c>
      <c r="E14" s="27" t="s">
        <v>61</v>
      </c>
      <c r="F14" s="28"/>
    </row>
    <row r="15" spans="1:10">
      <c r="A15" s="17">
        <v>0</v>
      </c>
      <c r="B15" s="25">
        <f>0.39+0.00294*A15-0.00000354*A15^2</f>
        <v>0.39</v>
      </c>
      <c r="C15" s="18">
        <f t="shared" ref="C15:C22" si="0">B15*B$3</f>
        <v>2.34</v>
      </c>
      <c r="D15" s="18">
        <f>C15*0.9</f>
        <v>2.1059999999999999</v>
      </c>
      <c r="E15" s="18">
        <f>C15*0.75</f>
        <v>1.7549999999999999</v>
      </c>
      <c r="F15" s="20"/>
    </row>
    <row r="16" spans="1:10">
      <c r="A16" s="17">
        <f>A15+50</f>
        <v>50</v>
      </c>
      <c r="B16" s="25">
        <f t="shared" ref="B16:B23" si="1">0.39+0.00294*A16-0.00000354*A16^2</f>
        <v>0.52815000000000001</v>
      </c>
      <c r="C16" s="18">
        <f t="shared" si="0"/>
        <v>3.1688999999999998</v>
      </c>
      <c r="D16" s="18">
        <f t="shared" ref="D16:D22" si="2">C16*0.9</f>
        <v>2.8520099999999999</v>
      </c>
      <c r="E16" s="18">
        <f t="shared" ref="E16:E22" si="3">C16*0.75</f>
        <v>2.3766749999999996</v>
      </c>
      <c r="F16" s="20"/>
    </row>
    <row r="17" spans="1:7">
      <c r="A17" s="17">
        <f t="shared" ref="A17:A22" si="4">A16+50</f>
        <v>100</v>
      </c>
      <c r="B17" s="25">
        <f t="shared" si="1"/>
        <v>0.64859999999999995</v>
      </c>
      <c r="C17" s="18">
        <f t="shared" si="0"/>
        <v>3.8915999999999995</v>
      </c>
      <c r="D17" s="18">
        <f t="shared" si="2"/>
        <v>3.5024399999999996</v>
      </c>
      <c r="E17" s="18">
        <f t="shared" si="3"/>
        <v>2.9186999999999994</v>
      </c>
      <c r="F17" s="20"/>
    </row>
    <row r="18" spans="1:7">
      <c r="A18" s="17">
        <f t="shared" si="4"/>
        <v>150</v>
      </c>
      <c r="B18" s="25">
        <f t="shared" si="1"/>
        <v>0.75134999999999996</v>
      </c>
      <c r="C18" s="18">
        <f t="shared" si="0"/>
        <v>4.5080999999999998</v>
      </c>
      <c r="D18" s="18">
        <f t="shared" si="2"/>
        <v>4.0572900000000001</v>
      </c>
      <c r="E18" s="18">
        <f t="shared" si="3"/>
        <v>3.3810750000000001</v>
      </c>
      <c r="F18" s="20"/>
    </row>
    <row r="19" spans="1:7">
      <c r="A19" s="17">
        <f t="shared" si="4"/>
        <v>200</v>
      </c>
      <c r="B19" s="25">
        <f t="shared" si="1"/>
        <v>0.83640000000000003</v>
      </c>
      <c r="C19" s="18">
        <f t="shared" si="0"/>
        <v>5.0183999999999997</v>
      </c>
      <c r="D19" s="18">
        <f t="shared" si="2"/>
        <v>4.5165600000000001</v>
      </c>
      <c r="E19" s="18">
        <f t="shared" si="3"/>
        <v>3.7637999999999998</v>
      </c>
      <c r="F19" s="20"/>
    </row>
    <row r="20" spans="1:7">
      <c r="A20" s="17">
        <f t="shared" si="4"/>
        <v>250</v>
      </c>
      <c r="B20" s="25">
        <f t="shared" si="1"/>
        <v>0.90375000000000005</v>
      </c>
      <c r="C20" s="18">
        <f t="shared" si="0"/>
        <v>5.4225000000000003</v>
      </c>
      <c r="D20" s="18">
        <f t="shared" si="2"/>
        <v>4.8802500000000002</v>
      </c>
      <c r="E20" s="18">
        <f t="shared" si="3"/>
        <v>4.0668750000000005</v>
      </c>
      <c r="F20" s="20"/>
    </row>
    <row r="21" spans="1:7">
      <c r="A21" s="17">
        <f t="shared" si="4"/>
        <v>300</v>
      </c>
      <c r="B21" s="25">
        <f t="shared" si="1"/>
        <v>0.95340000000000003</v>
      </c>
      <c r="C21" s="18">
        <f t="shared" si="0"/>
        <v>5.7203999999999997</v>
      </c>
      <c r="D21" s="18">
        <f t="shared" si="2"/>
        <v>5.1483600000000003</v>
      </c>
      <c r="E21" s="18">
        <f t="shared" si="3"/>
        <v>4.2903000000000002</v>
      </c>
      <c r="F21" s="20"/>
    </row>
    <row r="22" spans="1:7">
      <c r="A22" s="17">
        <f t="shared" si="4"/>
        <v>350</v>
      </c>
      <c r="B22" s="25">
        <f t="shared" si="1"/>
        <v>0.98535000000000006</v>
      </c>
      <c r="C22" s="18">
        <f t="shared" si="0"/>
        <v>5.9121000000000006</v>
      </c>
      <c r="D22" s="18">
        <f t="shared" si="2"/>
        <v>5.3208900000000003</v>
      </c>
      <c r="E22" s="18">
        <f t="shared" si="3"/>
        <v>4.434075</v>
      </c>
      <c r="F22" s="20"/>
    </row>
    <row r="23" spans="1:7">
      <c r="A23" s="17">
        <f>A22+50</f>
        <v>400</v>
      </c>
      <c r="B23" s="25">
        <f t="shared" si="1"/>
        <v>0.99959999999999982</v>
      </c>
      <c r="C23" s="18"/>
      <c r="D23" s="18"/>
      <c r="E23" s="18"/>
      <c r="F23" s="20"/>
    </row>
    <row r="24" spans="1:7">
      <c r="B24" s="25"/>
      <c r="C24" s="18"/>
      <c r="D24" s="18"/>
      <c r="E24" s="18"/>
    </row>
    <row r="25" spans="1:7">
      <c r="B25" s="26"/>
    </row>
    <row r="26" spans="1:7">
      <c r="A26" s="27"/>
      <c r="B26" s="26" t="s">
        <v>49</v>
      </c>
      <c r="C26" s="25">
        <v>0.75</v>
      </c>
      <c r="D26" s="22" t="s">
        <v>72</v>
      </c>
    </row>
    <row r="27" spans="1:7">
      <c r="A27" s="27"/>
      <c r="B27" s="26" t="s">
        <v>70</v>
      </c>
      <c r="C27" s="25">
        <v>1</v>
      </c>
      <c r="D27" s="22" t="s">
        <v>71</v>
      </c>
    </row>
    <row r="28" spans="1:7">
      <c r="B28" s="29" t="s">
        <v>64</v>
      </c>
      <c r="C28" s="25">
        <v>0.9</v>
      </c>
      <c r="D28" s="22" t="s">
        <v>73</v>
      </c>
    </row>
    <row r="29" spans="1:7">
      <c r="B29" s="24"/>
      <c r="C29" s="24"/>
      <c r="D29" s="24"/>
    </row>
    <row r="30" spans="1:7">
      <c r="B30" s="24"/>
      <c r="C30" s="24"/>
      <c r="D30" s="24"/>
    </row>
    <row r="31" spans="1:7">
      <c r="A31" s="27" t="s">
        <v>54</v>
      </c>
      <c r="B31" s="26"/>
      <c r="C31" s="26"/>
      <c r="D31" s="26"/>
      <c r="E31" s="26"/>
      <c r="F31" s="26"/>
      <c r="G31" s="26"/>
    </row>
    <row r="32" spans="1:7" ht="62">
      <c r="A32" s="27" t="s">
        <v>50</v>
      </c>
      <c r="B32" s="27" t="s">
        <v>84</v>
      </c>
      <c r="C32" s="27" t="s">
        <v>53</v>
      </c>
      <c r="D32" s="27" t="s">
        <v>60</v>
      </c>
      <c r="E32" s="26"/>
      <c r="F32" s="26"/>
      <c r="G32" s="26"/>
    </row>
    <row r="33" spans="1:7">
      <c r="A33" s="27">
        <v>1</v>
      </c>
      <c r="B33" s="26">
        <v>31</v>
      </c>
      <c r="C33" s="26">
        <v>0</v>
      </c>
      <c r="D33" s="24"/>
      <c r="E33" s="26"/>
      <c r="F33" s="26"/>
      <c r="G33" s="26"/>
    </row>
    <row r="34" spans="1:7">
      <c r="A34" s="27">
        <v>2</v>
      </c>
      <c r="B34" s="26">
        <v>28</v>
      </c>
      <c r="C34" s="26">
        <f t="shared" ref="C34:C44" si="5">C33+B33</f>
        <v>31</v>
      </c>
      <c r="D34" s="24"/>
      <c r="E34" s="26"/>
      <c r="F34" s="26"/>
      <c r="G34" s="26"/>
    </row>
    <row r="35" spans="1:7">
      <c r="A35" s="27">
        <v>3</v>
      </c>
      <c r="B35" s="26">
        <v>31</v>
      </c>
      <c r="C35" s="26">
        <f t="shared" si="5"/>
        <v>59</v>
      </c>
      <c r="D35" s="24">
        <f>-0.4+0.0082*C35-0.000012*C35^2</f>
        <v>4.2028000000000038E-2</v>
      </c>
      <c r="E35" s="26"/>
      <c r="F35" s="26"/>
      <c r="G35" s="26"/>
    </row>
    <row r="36" spans="1:7">
      <c r="A36" s="27">
        <v>4</v>
      </c>
      <c r="B36" s="26">
        <v>30</v>
      </c>
      <c r="C36" s="26">
        <f t="shared" si="5"/>
        <v>90</v>
      </c>
      <c r="D36" s="24">
        <f t="shared" ref="D36:D44" si="6">-0.4+0.0082*C36-0.000012*C36^2</f>
        <v>0.24080000000000007</v>
      </c>
      <c r="E36" s="26"/>
      <c r="F36" s="26"/>
      <c r="G36" s="26"/>
    </row>
    <row r="37" spans="1:7">
      <c r="A37" s="27">
        <v>5</v>
      </c>
      <c r="B37" s="26">
        <v>31</v>
      </c>
      <c r="C37" s="26">
        <f t="shared" si="5"/>
        <v>120</v>
      </c>
      <c r="D37" s="24">
        <f t="shared" si="6"/>
        <v>0.41120000000000007</v>
      </c>
      <c r="E37" s="26"/>
      <c r="F37" s="26"/>
      <c r="G37" s="26"/>
    </row>
    <row r="38" spans="1:7">
      <c r="A38" s="27">
        <v>6</v>
      </c>
      <c r="B38" s="26">
        <v>30</v>
      </c>
      <c r="C38" s="26">
        <f t="shared" si="5"/>
        <v>151</v>
      </c>
      <c r="D38" s="24">
        <f t="shared" si="6"/>
        <v>0.56458800000000009</v>
      </c>
      <c r="E38" s="26"/>
      <c r="F38" s="26"/>
      <c r="G38" s="26"/>
    </row>
    <row r="39" spans="1:7">
      <c r="A39" s="27">
        <v>7</v>
      </c>
      <c r="B39" s="26">
        <v>31</v>
      </c>
      <c r="C39" s="26">
        <f t="shared" si="5"/>
        <v>181</v>
      </c>
      <c r="D39" s="24">
        <f t="shared" si="6"/>
        <v>0.69106800000000002</v>
      </c>
      <c r="E39" s="26"/>
      <c r="F39" s="26"/>
      <c r="G39" s="26"/>
    </row>
    <row r="40" spans="1:7">
      <c r="A40" s="27">
        <v>8</v>
      </c>
      <c r="B40" s="26">
        <v>31</v>
      </c>
      <c r="C40" s="26">
        <f t="shared" si="5"/>
        <v>212</v>
      </c>
      <c r="D40" s="24">
        <f t="shared" si="6"/>
        <v>0.799072</v>
      </c>
      <c r="E40" s="26"/>
      <c r="F40" s="26"/>
      <c r="G40" s="26"/>
    </row>
    <row r="41" spans="1:7">
      <c r="A41" s="27">
        <v>9</v>
      </c>
      <c r="B41" s="26">
        <v>30</v>
      </c>
      <c r="C41" s="26">
        <f t="shared" si="5"/>
        <v>243</v>
      </c>
      <c r="D41" s="24">
        <f t="shared" si="6"/>
        <v>0.88401200000000002</v>
      </c>
      <c r="E41" s="26"/>
      <c r="F41" s="26"/>
      <c r="G41" s="26"/>
    </row>
    <row r="42" spans="1:7">
      <c r="A42" s="27">
        <v>10</v>
      </c>
      <c r="B42" s="26">
        <v>31</v>
      </c>
      <c r="C42" s="26">
        <f t="shared" si="5"/>
        <v>273</v>
      </c>
      <c r="D42" s="24">
        <f t="shared" si="6"/>
        <v>0.94425200000000042</v>
      </c>
      <c r="E42" s="26"/>
      <c r="F42" s="26"/>
      <c r="G42" s="26"/>
    </row>
    <row r="43" spans="1:7">
      <c r="A43" s="27">
        <v>11</v>
      </c>
      <c r="B43" s="26">
        <v>30</v>
      </c>
      <c r="C43" s="26">
        <f t="shared" si="5"/>
        <v>304</v>
      </c>
      <c r="D43" s="24">
        <f t="shared" si="6"/>
        <v>0.98380800000000046</v>
      </c>
      <c r="E43" s="26"/>
      <c r="F43" s="26"/>
      <c r="G43" s="26"/>
    </row>
    <row r="44" spans="1:7">
      <c r="A44" s="27">
        <v>12</v>
      </c>
      <c r="B44" s="26">
        <v>31</v>
      </c>
      <c r="C44" s="26">
        <f t="shared" si="5"/>
        <v>334</v>
      </c>
      <c r="D44" s="24">
        <f t="shared" si="6"/>
        <v>1.0001280000000004</v>
      </c>
      <c r="E44" s="26"/>
      <c r="F44" s="26"/>
      <c r="G44" s="26"/>
    </row>
    <row r="45" spans="1:7">
      <c r="A45" s="27"/>
      <c r="B45" s="26"/>
      <c r="C45" s="26"/>
      <c r="D45" s="26"/>
      <c r="E45" s="26"/>
      <c r="F45" s="26"/>
      <c r="G45" s="26"/>
    </row>
    <row r="48" spans="1:7" s="30" customFormat="1" ht="77.5">
      <c r="B48" s="30" t="s">
        <v>76</v>
      </c>
      <c r="C48" s="30" t="s">
        <v>74</v>
      </c>
      <c r="E48" s="30" t="s">
        <v>77</v>
      </c>
      <c r="F48" s="30" t="s">
        <v>75</v>
      </c>
    </row>
    <row r="49" spans="2:7">
      <c r="B49" s="31"/>
      <c r="C49" s="31"/>
      <c r="E49" s="31"/>
      <c r="F49" s="31"/>
    </row>
    <row r="50" spans="2:7">
      <c r="B50" s="31">
        <v>2</v>
      </c>
      <c r="C50" s="31">
        <f>1.05*B50+0.6</f>
        <v>2.7</v>
      </c>
      <c r="E50" s="31">
        <v>2</v>
      </c>
      <c r="F50" s="31">
        <f>2.62+0.71*E50</f>
        <v>4.04</v>
      </c>
      <c r="G50" s="25"/>
    </row>
    <row r="51" spans="2:7">
      <c r="B51" s="31">
        <v>3</v>
      </c>
      <c r="C51" s="31">
        <f>1.05*B51+0.6</f>
        <v>3.7500000000000004</v>
      </c>
      <c r="E51" s="31">
        <v>3</v>
      </c>
      <c r="F51" s="31">
        <f t="shared" ref="F51:F55" si="7">2.62+0.71*E51</f>
        <v>4.75</v>
      </c>
      <c r="G51" s="25"/>
    </row>
    <row r="52" spans="2:7">
      <c r="B52" s="31">
        <v>4</v>
      </c>
      <c r="C52" s="31">
        <f>1.05*B52+0.6</f>
        <v>4.8</v>
      </c>
      <c r="E52" s="31">
        <v>4</v>
      </c>
      <c r="F52" s="31">
        <f t="shared" si="7"/>
        <v>5.46</v>
      </c>
      <c r="G52" s="25"/>
    </row>
    <row r="53" spans="2:7">
      <c r="B53" s="31">
        <v>5</v>
      </c>
      <c r="C53" s="31">
        <f>1.05*B53+0.6</f>
        <v>5.85</v>
      </c>
      <c r="E53" s="31">
        <v>5</v>
      </c>
      <c r="F53" s="31">
        <f t="shared" si="7"/>
        <v>6.17</v>
      </c>
      <c r="G53" s="25"/>
    </row>
    <row r="54" spans="2:7">
      <c r="B54" s="31"/>
      <c r="C54" s="31"/>
      <c r="E54" s="31">
        <v>6</v>
      </c>
      <c r="F54" s="31">
        <f t="shared" si="7"/>
        <v>6.88</v>
      </c>
      <c r="G54" s="25"/>
    </row>
    <row r="55" spans="2:7">
      <c r="B55" s="31"/>
      <c r="C55" s="31"/>
      <c r="E55" s="31">
        <v>7</v>
      </c>
      <c r="F55" s="31">
        <f t="shared" si="7"/>
        <v>7.59</v>
      </c>
      <c r="G55" s="25"/>
    </row>
  </sheetData>
  <mergeCells count="1">
    <mergeCell ref="C13:E13"/>
  </mergeCells>
  <phoneticPr fontId="4" type="noConversion"/>
  <dataValidations count="1">
    <dataValidation type="list" allowBlank="1" showInputMessage="1" showErrorMessage="1" sqref="B5">
      <formula1>$B$26:$B$28</formula1>
    </dataValidation>
  </dataValidations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 and K</vt:lpstr>
      <vt:lpstr>N Planning</vt:lpstr>
    </vt:vector>
  </TitlesOfParts>
  <Company>WVU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Rayburn</dc:creator>
  <cp:lastModifiedBy>Edward Rayburn</cp:lastModifiedBy>
  <cp:lastPrinted>2009-09-10T18:22:38Z</cp:lastPrinted>
  <dcterms:created xsi:type="dcterms:W3CDTF">2008-03-05T17:56:52Z</dcterms:created>
  <dcterms:modified xsi:type="dcterms:W3CDTF">2014-08-14T18:04:50Z</dcterms:modified>
</cp:coreProperties>
</file>