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5 Projects\1 Forage Livestock Fact Sheets\1 Fertility Doc For Co Faculty Slate\"/>
    </mc:Choice>
  </mc:AlternateContent>
  <bookViews>
    <workbookView xWindow="0" yWindow="0" windowWidth="19200" windowHeight="6980"/>
  </bookViews>
  <sheets>
    <sheet name="Mix Calculator" sheetId="2" r:id="rId1"/>
  </sheets>
  <definedNames>
    <definedName name="_xlnm.Print_Area" localSheetId="0">'Mix Calculator'!$B$1:$F$36</definedName>
  </definedNames>
  <calcPr calcId="152511"/>
</workbook>
</file>

<file path=xl/calcChain.xml><?xml version="1.0" encoding="utf-8"?>
<calcChain xmlns="http://schemas.openxmlformats.org/spreadsheetml/2006/main">
  <c r="D15" i="2" l="1"/>
  <c r="B43" i="2" l="1"/>
  <c r="F49" i="2" s="1"/>
  <c r="B42" i="2"/>
  <c r="E48" i="2" s="1"/>
  <c r="D17" i="2"/>
  <c r="E58" i="2"/>
  <c r="E59" i="2"/>
  <c r="E60" i="2" s="1"/>
  <c r="E61" i="2" s="1"/>
  <c r="E62" i="2" s="1"/>
  <c r="E63" i="2" s="1"/>
  <c r="E64" i="2" s="1"/>
  <c r="E65" i="2" s="1"/>
  <c r="G43" i="2"/>
  <c r="G42" i="2"/>
  <c r="G41" i="2"/>
  <c r="E49" i="2" l="1"/>
  <c r="D49" i="2"/>
  <c r="C55" i="2"/>
  <c r="D18" i="2" s="1"/>
  <c r="E66" i="2"/>
  <c r="E67" i="2" s="1"/>
  <c r="E68" i="2" s="1"/>
  <c r="F48" i="2"/>
  <c r="D48" i="2"/>
  <c r="B41" i="2" s="1"/>
  <c r="F47" i="2" l="1"/>
  <c r="F50" i="2" s="1"/>
  <c r="B44" i="2"/>
  <c r="B27" i="2" s="1"/>
  <c r="D47" i="2"/>
  <c r="D50" i="2" s="1"/>
  <c r="E47" i="2"/>
  <c r="E50" i="2" s="1"/>
  <c r="D16" i="2" l="1"/>
  <c r="D19" i="2" s="1"/>
  <c r="D20" i="2"/>
  <c r="D21" i="2" s="1"/>
  <c r="D32" i="2"/>
  <c r="B29" i="2"/>
  <c r="D29" i="2" s="1"/>
  <c r="B28" i="2"/>
  <c r="D28" i="2" s="1"/>
  <c r="E20" i="2" l="1"/>
  <c r="E21" i="2" s="1"/>
  <c r="B23" i="2" s="1"/>
  <c r="F20" i="2"/>
  <c r="F21" i="2" s="1"/>
  <c r="B24" i="2" s="1"/>
  <c r="D27" i="2"/>
  <c r="D30" i="2" s="1"/>
  <c r="D33" i="2" s="1"/>
  <c r="D34" i="2" s="1"/>
  <c r="B30" i="2"/>
</calcChain>
</file>

<file path=xl/comments1.xml><?xml version="1.0" encoding="utf-8"?>
<comments xmlns="http://schemas.openxmlformats.org/spreadsheetml/2006/main">
  <authors>
    <author>ebrayburn</author>
  </authors>
  <commentList>
    <comment ref="B2" authorId="0" shapeId="0">
      <text>
        <r>
          <rPr>
            <b/>
            <sz val="8"/>
            <color indexed="81"/>
            <rFont val="Tahoma"/>
            <family val="2"/>
          </rPr>
          <t>West Virginia University Extension Service, Edward B. Rayburn 
Extension Specialist
304-293-2654</t>
        </r>
      </text>
    </comment>
    <comment ref="D6" authorId="0" shapeId="0">
      <text>
        <r>
          <rPr>
            <b/>
            <sz val="8"/>
            <color indexed="81"/>
            <rFont val="Tahoma"/>
            <family val="2"/>
          </rPr>
          <t xml:space="preserve">Apply N at 50-60 lbs./acre/harvest about 5-6 weeks prior to expected harvest date. </t>
        </r>
      </text>
    </comment>
    <comment ref="B12" authorId="0" shapeId="0">
      <text>
        <r>
          <rPr>
            <b/>
            <sz val="8"/>
            <color indexed="81"/>
            <rFont val="Tahoma"/>
            <family val="2"/>
          </rPr>
          <t>Choose harvest method from the pull down list in the blue box.</t>
        </r>
      </text>
    </comment>
    <comment ref="B14" authorId="0" shapeId="0">
      <text>
        <r>
          <rPr>
            <b/>
            <sz val="8"/>
            <color indexed="81"/>
            <rFont val="Tahoma"/>
            <family val="2"/>
          </rPr>
          <t>In the blue box insert the maximum realistic yield expected (RYE) which is often between 4-8 tons dry hay/acre, before harvest lost. If experience shows that yield is higher or lower than that projected by the spreadsheet change the value of RYE to get projected yields in line with what is happening on the farm.</t>
        </r>
      </text>
    </comment>
    <comment ref="B21" authorId="0" shapeId="0">
      <text>
        <r>
          <rPr>
            <b/>
            <sz val="8"/>
            <color indexed="81"/>
            <rFont val="Tahoma"/>
            <family val="2"/>
          </rPr>
          <t>This line shows if there is an excess (positive number) or deficit (negative number) of plant nutrients. 
Adjust the pounds of plant nutrients to be applied based on these numbers, soil test results, and management goals.</t>
        </r>
      </text>
    </comment>
    <comment ref="B40" authorId="0" shapeId="0">
      <text>
        <r>
          <rPr>
            <b/>
            <sz val="8"/>
            <color indexed="81"/>
            <rFont val="Tahoma"/>
            <family val="2"/>
          </rPr>
          <t>Enter the pounds of fertilizer to add to the blend. Change the amount of urea, DAP, and KCl until you have reasonable levels of N (50-60 lbs./cut) and P and K balance. Positive balance if trying to build up soil fertility. Near zero balance if trying to just maintain soil fertility.</t>
        </r>
      </text>
    </comment>
    <comment ref="C44" authorId="0" shapeId="0">
      <text>
        <r>
          <rPr>
            <b/>
            <sz val="8"/>
            <color indexed="81"/>
            <rFont val="Tahoma"/>
            <family val="2"/>
          </rPr>
          <t>This calculation is for total annual yield. For N rates greater than 50 lbs./acre use 50-60 lbs. of N/acre/harvest.</t>
        </r>
      </text>
    </comment>
  </commentList>
</comments>
</file>

<file path=xl/sharedStrings.xml><?xml version="1.0" encoding="utf-8"?>
<sst xmlns="http://schemas.openxmlformats.org/spreadsheetml/2006/main" count="63" uniqueCount="50">
  <si>
    <t>Urea</t>
  </si>
  <si>
    <t>DAP</t>
  </si>
  <si>
    <t>KCl</t>
  </si>
  <si>
    <t>Fertilizer</t>
  </si>
  <si>
    <t>N</t>
  </si>
  <si>
    <t>P</t>
  </si>
  <si>
    <t>K</t>
  </si>
  <si>
    <t>Total</t>
  </si>
  <si>
    <t>Price/ton</t>
  </si>
  <si>
    <t>Expected RYE</t>
  </si>
  <si>
    <t>Expected DMY</t>
  </si>
  <si>
    <t>Expected nutrient uptake</t>
  </si>
  <si>
    <t>Fertilizer cost/acre</t>
  </si>
  <si>
    <t>Fertilizer cost/ton hay</t>
  </si>
  <si>
    <t>Harvest method</t>
  </si>
  <si>
    <t>Dry hay</t>
  </si>
  <si>
    <t>Wrapped haylage</t>
  </si>
  <si>
    <t>Method</t>
  </si>
  <si>
    <t>Harvest efficiency</t>
  </si>
  <si>
    <t>Cost</t>
  </si>
  <si>
    <t>Nutrient source</t>
  </si>
  <si>
    <t>P2O5</t>
  </si>
  <si>
    <t>K2O</t>
  </si>
  <si>
    <t>Harvest method effect on RDMY</t>
  </si>
  <si>
    <t>Date of last harvest effect on DMY</t>
  </si>
  <si>
    <t>Month</t>
  </si>
  <si>
    <t>Days</t>
  </si>
  <si>
    <t>Julian</t>
  </si>
  <si>
    <t>Last harvest DOY</t>
  </si>
  <si>
    <t>Julian DOY lookup table</t>
  </si>
  <si>
    <t xml:space="preserve">Fertilizer bulk prices </t>
  </si>
  <si>
    <t>$/ton</t>
  </si>
  <si>
    <t>Date of last harvest</t>
  </si>
  <si>
    <t>%</t>
  </si>
  <si>
    <t>N fertilizer effect on DMY</t>
  </si>
  <si>
    <t>Legume effect on DMY</t>
  </si>
  <si>
    <t>Enter data in blue cells, instructions and comments are in cells with red triangles.</t>
  </si>
  <si>
    <t>Notes:</t>
  </si>
  <si>
    <t>Calculations</t>
  </si>
  <si>
    <t>Programs and activities offered by the West Virginia University Extension Service are available to all persons without regard to race, color, sex, disability, religion, age, veteran status, political beliefs, sexual orientation, national origin, and marital or family status. Issued in furtherance of Cooperative Extension work, Acts of May 8 and June 30 , 1914, in cooperation with the U.S. Department of Agriculture. Director, Cooperative Extension Service, West Virginia University.</t>
  </si>
  <si>
    <t>Analysis lbs./100 lbs.</t>
  </si>
  <si>
    <t>Lbs./acre</t>
  </si>
  <si>
    <t>Total lbs. fertilizer/acre</t>
  </si>
  <si>
    <t>Lbs. nutrient/acre</t>
  </si>
  <si>
    <t>WVU-ES Blended Fertilizer Calculator</t>
  </si>
  <si>
    <t>Pounds of plant nutrients to be applied/acre/yr.</t>
  </si>
  <si>
    <t>Nutrient balance lbs./acre</t>
  </si>
  <si>
    <t>Blend fertilizer mix lbs./ton</t>
  </si>
  <si>
    <t>Application Rate lbs. fertilizer/acre/year</t>
  </si>
  <si>
    <r>
      <t>Legume % in stand (</t>
    </r>
    <r>
      <rPr>
        <u/>
        <sz val="12"/>
        <rFont val="Arial"/>
        <family val="2"/>
      </rPr>
      <t>&gt;</t>
    </r>
    <r>
      <rPr>
        <sz val="12"/>
        <rFont val="Arial"/>
        <family val="2"/>
      </rPr>
      <t>25%?)</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</si>
</sst>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mm/dd/yy;@"/>
  </numFmts>
  <fonts count="8" x14ac:knownFonts="1">
    <font>
      <sz val="10"/>
      <name val="Arial"/>
    </font>
    <font>
      <sz val="10"/>
      <name val="Arial"/>
      <family val="2"/>
    </font>
    <font>
      <sz val="8"/>
      <name val="Arial"/>
      <family val="2"/>
    </font>
    <font>
      <sz val="16"/>
      <name val="Arial"/>
      <family val="2"/>
    </font>
    <font>
      <b/>
      <sz val="8"/>
      <color indexed="81"/>
      <name val="Tahoma"/>
      <family val="2"/>
    </font>
    <font>
      <sz val="14"/>
      <name val="Arial"/>
      <family val="2"/>
    </font>
    <font>
      <sz val="12"/>
      <name val="Arial"/>
      <family val="2"/>
    </font>
    <font>
      <u/>
      <sz val="12"/>
      <name val="Arial"/>
      <family val="2"/>
    </font>
  </fonts>
  <fills count="6">
    <fill>
      <patternFill patternType="none"/>
    </fill>
    <fill>
      <patternFill patternType="gray125"/>
    </fill>
    <fill>
      <patternFill patternType="solid">
        <fgColor indexed="41"/>
        <bgColor indexed="64"/>
      </patternFill>
    </fill>
    <fill>
      <patternFill patternType="solid">
        <fgColor indexed="11"/>
        <bgColor indexed="64"/>
      </patternFill>
    </fill>
    <fill>
      <patternFill patternType="solid">
        <fgColor theme="4" tint="0.59996337778862885"/>
        <bgColor indexed="64"/>
      </patternFill>
    </fill>
    <fill>
      <patternFill patternType="solid">
        <fgColor rgb="FFFFFF00"/>
        <bgColor indexed="64"/>
      </patternFill>
    </fill>
  </fills>
  <borders count="9">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s>
  <cellStyleXfs count="1">
    <xf numFmtId="0" fontId="0" fillId="0" borderId="0"/>
  </cellStyleXfs>
  <cellXfs count="80">
    <xf numFmtId="0" fontId="0" fillId="0" borderId="0" xfId="0"/>
    <xf numFmtId="0" fontId="0" fillId="0" borderId="0" xfId="0" applyBorder="1" applyAlignment="1">
      <alignment wrapText="1"/>
    </xf>
    <xf numFmtId="0" fontId="0" fillId="0" borderId="0" xfId="0" applyBorder="1" applyAlignment="1">
      <alignment horizontal="center" wrapText="1"/>
    </xf>
    <xf numFmtId="2" fontId="0" fillId="0" borderId="0" xfId="0" applyNumberFormat="1" applyBorder="1" applyAlignment="1">
      <alignment wrapText="1"/>
    </xf>
    <xf numFmtId="1" fontId="0" fillId="0" borderId="0" xfId="0" applyNumberFormat="1" applyBorder="1" applyAlignment="1">
      <alignment horizontal="center" wrapText="1"/>
    </xf>
    <xf numFmtId="0" fontId="0" fillId="0" borderId="0" xfId="0" applyBorder="1" applyAlignment="1">
      <alignment horizontal="left"/>
    </xf>
    <xf numFmtId="0" fontId="0" fillId="0" borderId="0" xfId="0" applyBorder="1"/>
    <xf numFmtId="164" fontId="0" fillId="0" borderId="0" xfId="0" applyNumberFormat="1" applyBorder="1" applyAlignment="1">
      <alignment horizontal="right" wrapText="1"/>
    </xf>
    <xf numFmtId="0" fontId="3" fillId="0" borderId="0" xfId="0" applyFont="1" applyBorder="1" applyAlignment="1">
      <alignment horizontal="left"/>
    </xf>
    <xf numFmtId="0" fontId="0" fillId="0" borderId="0" xfId="0" applyBorder="1" applyAlignment="1">
      <alignment horizontal="right"/>
    </xf>
    <xf numFmtId="0" fontId="0" fillId="0" borderId="0" xfId="0" applyBorder="1" applyAlignment="1">
      <alignment horizontal="right" wrapText="1"/>
    </xf>
    <xf numFmtId="1" fontId="0" fillId="0" borderId="0" xfId="0" applyNumberFormat="1" applyFill="1" applyBorder="1" applyAlignment="1">
      <alignment horizontal="center" wrapText="1"/>
    </xf>
    <xf numFmtId="164" fontId="0" fillId="0" borderId="0" xfId="0" applyNumberFormat="1" applyFill="1" applyBorder="1" applyAlignment="1">
      <alignment horizontal="right" wrapText="1"/>
    </xf>
    <xf numFmtId="0" fontId="0" fillId="0" borderId="0" xfId="0" applyFill="1" applyBorder="1"/>
    <xf numFmtId="0" fontId="0" fillId="0" borderId="0" xfId="0" applyBorder="1" applyAlignment="1">
      <alignment horizontal="center"/>
    </xf>
    <xf numFmtId="0" fontId="0" fillId="0" borderId="0" xfId="0" applyFill="1" applyBorder="1" applyAlignment="1">
      <alignment horizontal="center"/>
    </xf>
    <xf numFmtId="0" fontId="0" fillId="0" borderId="0" xfId="0" applyFill="1" applyBorder="1" applyAlignment="1">
      <alignment wrapText="1"/>
    </xf>
    <xf numFmtId="1" fontId="0" fillId="0" borderId="0" xfId="0" applyNumberFormat="1" applyFill="1" applyBorder="1"/>
    <xf numFmtId="0" fontId="0" fillId="0" borderId="7" xfId="0" applyFill="1" applyBorder="1"/>
    <xf numFmtId="164" fontId="0" fillId="0" borderId="7" xfId="0" applyNumberFormat="1" applyFill="1" applyBorder="1" applyAlignment="1">
      <alignment horizontal="right" wrapText="1"/>
    </xf>
    <xf numFmtId="0" fontId="0" fillId="0" borderId="8" xfId="0" applyBorder="1"/>
    <xf numFmtId="0" fontId="0" fillId="0" borderId="0" xfId="0" applyBorder="1" applyAlignment="1">
      <alignment horizontal="left" vertical="center"/>
    </xf>
    <xf numFmtId="0" fontId="1" fillId="0" borderId="0" xfId="0" applyFont="1" applyBorder="1" applyAlignment="1">
      <alignment horizontal="left"/>
    </xf>
    <xf numFmtId="0" fontId="0" fillId="0" borderId="0" xfId="0" applyAlignment="1"/>
    <xf numFmtId="0" fontId="0" fillId="0" borderId="0" xfId="0" applyBorder="1" applyAlignment="1">
      <alignment horizontal="center" wrapText="1"/>
    </xf>
    <xf numFmtId="0" fontId="0" fillId="0" borderId="0" xfId="0" applyBorder="1" applyAlignment="1">
      <alignment horizontal="center" vertical="center" wrapText="1"/>
    </xf>
    <xf numFmtId="0" fontId="0" fillId="0" borderId="0" xfId="0" applyAlignment="1"/>
    <xf numFmtId="0" fontId="3" fillId="0" borderId="0" xfId="0" applyFont="1" applyBorder="1" applyAlignment="1">
      <alignment horizontal="center" vertical="center"/>
    </xf>
    <xf numFmtId="0" fontId="0" fillId="0" borderId="0" xfId="0" applyAlignment="1">
      <alignment horizontal="center" vertical="center"/>
    </xf>
    <xf numFmtId="0" fontId="5" fillId="0" borderId="7" xfId="0" applyFont="1" applyFill="1" applyBorder="1" applyAlignment="1">
      <alignment horizontal="center" vertical="center"/>
    </xf>
    <xf numFmtId="0" fontId="0" fillId="0" borderId="7" xfId="0" applyBorder="1" applyAlignment="1">
      <alignment horizontal="center" vertical="center"/>
    </xf>
    <xf numFmtId="0" fontId="0" fillId="0" borderId="0" xfId="0" applyBorder="1" applyAlignment="1"/>
    <xf numFmtId="0" fontId="1" fillId="0" borderId="0" xfId="0" applyFont="1" applyBorder="1" applyAlignment="1">
      <alignment horizontal="center" wrapText="1"/>
    </xf>
    <xf numFmtId="0" fontId="1" fillId="0" borderId="0" xfId="0" applyFont="1" applyBorder="1" applyAlignment="1">
      <alignment horizontal="center" vertical="center" wrapText="1"/>
    </xf>
    <xf numFmtId="0" fontId="1" fillId="0" borderId="0" xfId="0" applyFont="1" applyBorder="1" applyAlignment="1">
      <alignment horizontal="center" wrapText="1"/>
    </xf>
    <xf numFmtId="0" fontId="2" fillId="0" borderId="0" xfId="0" applyFont="1" applyBorder="1" applyAlignment="1">
      <alignment horizontal="left" vertical="center" wrapText="1"/>
    </xf>
    <xf numFmtId="0" fontId="2" fillId="0" borderId="0" xfId="0" applyFont="1" applyAlignment="1">
      <alignment horizontal="left" vertical="center" wrapText="1"/>
    </xf>
    <xf numFmtId="0" fontId="6" fillId="0" borderId="0" xfId="0" applyFont="1" applyAlignment="1"/>
    <xf numFmtId="0" fontId="6" fillId="0" borderId="0" xfId="0" applyFont="1" applyBorder="1"/>
    <xf numFmtId="0" fontId="6" fillId="0" borderId="0" xfId="0" applyFont="1" applyBorder="1" applyAlignment="1">
      <alignment wrapText="1"/>
    </xf>
    <xf numFmtId="0" fontId="6" fillId="0" borderId="0" xfId="0" applyFont="1" applyBorder="1" applyAlignment="1">
      <alignment horizontal="center" wrapText="1"/>
    </xf>
    <xf numFmtId="0" fontId="6" fillId="0" borderId="0" xfId="0" applyFont="1" applyBorder="1" applyAlignment="1">
      <alignment horizontal="left"/>
    </xf>
    <xf numFmtId="0" fontId="6" fillId="2" borderId="0" xfId="0" applyFont="1" applyFill="1" applyBorder="1" applyAlignment="1" applyProtection="1">
      <alignment horizontal="center" wrapText="1"/>
      <protection locked="0"/>
    </xf>
    <xf numFmtId="0" fontId="6" fillId="0" borderId="0" xfId="0" applyFont="1" applyFill="1" applyBorder="1" applyAlignment="1">
      <alignment horizontal="right" wrapText="1"/>
    </xf>
    <xf numFmtId="164" fontId="6" fillId="2" borderId="0" xfId="0" applyNumberFormat="1" applyFont="1" applyFill="1" applyBorder="1" applyAlignment="1" applyProtection="1">
      <alignment horizontal="right" wrapText="1"/>
      <protection locked="0"/>
    </xf>
    <xf numFmtId="0" fontId="6" fillId="0" borderId="0" xfId="0" applyFont="1" applyFill="1" applyBorder="1" applyAlignment="1">
      <alignment horizontal="center" wrapText="1"/>
    </xf>
    <xf numFmtId="0" fontId="6" fillId="0" borderId="0" xfId="0" applyFont="1" applyBorder="1" applyAlignment="1">
      <alignment horizontal="left" wrapText="1"/>
    </xf>
    <xf numFmtId="3" fontId="6" fillId="2" borderId="0" xfId="0" applyNumberFormat="1" applyFont="1" applyFill="1" applyBorder="1" applyAlignment="1" applyProtection="1">
      <alignment horizontal="right" wrapText="1"/>
      <protection locked="0"/>
    </xf>
    <xf numFmtId="0" fontId="6" fillId="0" borderId="0" xfId="0" applyFont="1" applyFill="1" applyBorder="1" applyAlignment="1">
      <alignment horizontal="left" wrapText="1"/>
    </xf>
    <xf numFmtId="2" fontId="6" fillId="4" borderId="0" xfId="0" applyNumberFormat="1" applyFont="1" applyFill="1" applyBorder="1" applyAlignment="1" applyProtection="1">
      <alignment horizontal="center"/>
      <protection locked="0"/>
    </xf>
    <xf numFmtId="165" fontId="6" fillId="2" borderId="0" xfId="0" applyNumberFormat="1" applyFont="1" applyFill="1" applyBorder="1" applyProtection="1">
      <protection locked="0"/>
    </xf>
    <xf numFmtId="2" fontId="6" fillId="2" borderId="0" xfId="0" applyNumberFormat="1" applyFont="1" applyFill="1" applyBorder="1" applyAlignment="1" applyProtection="1">
      <alignment horizontal="right" wrapText="1"/>
      <protection locked="0"/>
    </xf>
    <xf numFmtId="2" fontId="6" fillId="0" borderId="0" xfId="0" quotePrefix="1" applyNumberFormat="1" applyFont="1" applyBorder="1" applyAlignment="1">
      <alignment wrapText="1"/>
    </xf>
    <xf numFmtId="2" fontId="6" fillId="0" borderId="0" xfId="0" applyNumberFormat="1" applyFont="1" applyBorder="1" applyAlignment="1">
      <alignment wrapText="1"/>
    </xf>
    <xf numFmtId="2" fontId="6" fillId="0" borderId="0" xfId="0" applyNumberFormat="1" applyFont="1" applyAlignment="1">
      <alignment horizontal="right"/>
    </xf>
    <xf numFmtId="2" fontId="6" fillId="3" borderId="0" xfId="0" applyNumberFormat="1" applyFont="1" applyFill="1" applyBorder="1" applyAlignment="1">
      <alignment wrapText="1"/>
    </xf>
    <xf numFmtId="1" fontId="6" fillId="0" borderId="0" xfId="0" applyNumberFormat="1" applyFont="1" applyBorder="1" applyAlignment="1">
      <alignment horizontal="center" wrapText="1"/>
    </xf>
    <xf numFmtId="0" fontId="6" fillId="0" borderId="0" xfId="0" applyFont="1" applyFill="1" applyBorder="1" applyAlignment="1">
      <alignment horizontal="left"/>
    </xf>
    <xf numFmtId="1" fontId="6" fillId="5" borderId="0" xfId="0" applyNumberFormat="1" applyFont="1" applyFill="1" applyBorder="1" applyAlignment="1">
      <alignment horizontal="center" wrapText="1"/>
    </xf>
    <xf numFmtId="1" fontId="6" fillId="0" borderId="0" xfId="0" applyNumberFormat="1" applyFont="1" applyFill="1" applyBorder="1" applyAlignment="1">
      <alignment horizontal="center" wrapText="1"/>
    </xf>
    <xf numFmtId="0" fontId="6" fillId="5" borderId="0" xfId="0" applyFont="1" applyFill="1" applyBorder="1" applyAlignment="1">
      <alignment horizontal="left"/>
    </xf>
    <xf numFmtId="0" fontId="6" fillId="0" borderId="1" xfId="0" applyFont="1" applyBorder="1" applyAlignment="1">
      <alignment horizontal="center" wrapText="1"/>
    </xf>
    <xf numFmtId="0" fontId="6" fillId="0" borderId="7" xfId="0" applyFont="1" applyBorder="1" applyAlignment="1">
      <alignment horizontal="center" wrapText="1"/>
    </xf>
    <xf numFmtId="164" fontId="6" fillId="0" borderId="2" xfId="0" applyNumberFormat="1" applyFont="1" applyBorder="1" applyAlignment="1">
      <alignment horizontal="right" wrapText="1"/>
    </xf>
    <xf numFmtId="1" fontId="6" fillId="0" borderId="3" xfId="0" applyNumberFormat="1" applyFont="1" applyBorder="1" applyAlignment="1">
      <alignment horizontal="center" wrapText="1"/>
    </xf>
    <xf numFmtId="164" fontId="6" fillId="0" borderId="4" xfId="0" applyNumberFormat="1" applyFont="1" applyBorder="1" applyAlignment="1">
      <alignment horizontal="right" wrapText="1"/>
    </xf>
    <xf numFmtId="1" fontId="7" fillId="0" borderId="3" xfId="0" applyNumberFormat="1" applyFont="1" applyBorder="1" applyAlignment="1">
      <alignment horizontal="center" wrapText="1"/>
    </xf>
    <xf numFmtId="0" fontId="7" fillId="0" borderId="0" xfId="0" applyFont="1" applyBorder="1" applyAlignment="1">
      <alignment horizontal="center" wrapText="1"/>
    </xf>
    <xf numFmtId="164" fontId="7" fillId="0" borderId="4" xfId="0" applyNumberFormat="1" applyFont="1" applyBorder="1" applyAlignment="1">
      <alignment horizontal="right" wrapText="1"/>
    </xf>
    <xf numFmtId="1" fontId="6" fillId="0" borderId="3" xfId="0" applyNumberFormat="1" applyFont="1" applyBorder="1" applyAlignment="1">
      <alignment horizontal="left" wrapText="1"/>
    </xf>
    <xf numFmtId="0" fontId="6" fillId="0" borderId="0" xfId="0" applyFont="1" applyAlignment="1">
      <alignment horizontal="left" wrapText="1"/>
    </xf>
    <xf numFmtId="3" fontId="6" fillId="0" borderId="4" xfId="0" applyNumberFormat="1" applyFont="1" applyBorder="1" applyAlignment="1">
      <alignment horizontal="right" wrapText="1"/>
    </xf>
    <xf numFmtId="0" fontId="6" fillId="0" borderId="3" xfId="0" applyFont="1" applyBorder="1" applyAlignment="1">
      <alignment horizontal="left" wrapText="1"/>
    </xf>
    <xf numFmtId="0" fontId="6" fillId="0" borderId="5" xfId="0" applyFont="1" applyBorder="1" applyAlignment="1">
      <alignment horizontal="left" wrapText="1"/>
    </xf>
    <xf numFmtId="0" fontId="6" fillId="0" borderId="8" xfId="0" applyFont="1" applyBorder="1" applyAlignment="1">
      <alignment horizontal="center" wrapText="1"/>
    </xf>
    <xf numFmtId="164" fontId="6" fillId="0" borderId="6" xfId="0" applyNumberFormat="1" applyFont="1" applyBorder="1" applyAlignment="1">
      <alignment horizontal="right" wrapText="1"/>
    </xf>
    <xf numFmtId="164" fontId="6" fillId="0" borderId="0" xfId="0" applyNumberFormat="1" applyFont="1" applyBorder="1" applyAlignment="1">
      <alignment horizontal="right" wrapText="1"/>
    </xf>
    <xf numFmtId="0" fontId="6" fillId="0" borderId="0" xfId="0" applyFont="1" applyBorder="1" applyAlignment="1">
      <alignment horizontal="left" vertical="center" wrapText="1"/>
    </xf>
    <xf numFmtId="0" fontId="6" fillId="0" borderId="0" xfId="0" applyFont="1" applyAlignment="1">
      <alignment vertical="center" wrapText="1"/>
    </xf>
    <xf numFmtId="0" fontId="6" fillId="0" borderId="0" xfId="0"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0</xdr:row>
      <xdr:rowOff>63500</xdr:rowOff>
    </xdr:from>
    <xdr:to>
      <xdr:col>3</xdr:col>
      <xdr:colOff>311150</xdr:colOff>
      <xdr:row>0</xdr:row>
      <xdr:rowOff>755650</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5650" y="63500"/>
          <a:ext cx="3505200" cy="6921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69"/>
  <sheetViews>
    <sheetView tabSelected="1" workbookViewId="0">
      <selection activeCell="B1" sqref="B1:F36"/>
    </sheetView>
  </sheetViews>
  <sheetFormatPr defaultColWidth="9.1796875" defaultRowHeight="12.5" x14ac:dyDescent="0.25"/>
  <cols>
    <col min="1" max="1" width="9.1796875" style="6"/>
    <col min="2" max="2" width="30.453125" style="6" customWidth="1"/>
    <col min="3" max="3" width="16.90625" style="6" customWidth="1"/>
    <col min="4" max="4" width="9.453125" style="6" bestFit="1" customWidth="1"/>
    <col min="5" max="6" width="9.1796875" style="6"/>
    <col min="7" max="7" width="11" style="6" customWidth="1"/>
    <col min="8" max="16384" width="9.1796875" style="6"/>
  </cols>
  <sheetData>
    <row r="1" spans="2:7" ht="63.5" customHeight="1" x14ac:dyDescent="0.25">
      <c r="B1" s="31"/>
      <c r="C1" s="26"/>
      <c r="D1" s="26"/>
      <c r="E1" s="26"/>
      <c r="F1" s="26"/>
    </row>
    <row r="2" spans="2:7" ht="44.5" customHeight="1" x14ac:dyDescent="0.25">
      <c r="B2" s="27" t="s">
        <v>44</v>
      </c>
      <c r="C2" s="28"/>
      <c r="D2" s="28"/>
      <c r="E2" s="28"/>
      <c r="F2" s="28"/>
      <c r="G2" s="21"/>
    </row>
    <row r="3" spans="2:7" ht="38" customHeight="1" x14ac:dyDescent="0.25">
      <c r="B3" s="77" t="s">
        <v>36</v>
      </c>
      <c r="C3" s="78"/>
      <c r="D3" s="78"/>
      <c r="E3" s="78"/>
      <c r="F3" s="78"/>
      <c r="G3" s="23"/>
    </row>
    <row r="4" spans="2:7" ht="15.5" x14ac:dyDescent="0.35">
      <c r="B4" s="38"/>
      <c r="C4" s="39"/>
      <c r="D4" s="40"/>
      <c r="E4" s="40"/>
      <c r="F4" s="40"/>
      <c r="G4" s="7"/>
    </row>
    <row r="5" spans="2:7" ht="15.5" x14ac:dyDescent="0.35">
      <c r="B5" s="41" t="s">
        <v>45</v>
      </c>
      <c r="C5" s="39"/>
      <c r="D5" s="40" t="s">
        <v>4</v>
      </c>
      <c r="E5" s="40" t="s">
        <v>21</v>
      </c>
      <c r="F5" s="40" t="s">
        <v>22</v>
      </c>
      <c r="G5" s="7"/>
    </row>
    <row r="6" spans="2:7" ht="15.5" x14ac:dyDescent="0.35">
      <c r="B6" s="41"/>
      <c r="C6" s="39"/>
      <c r="D6" s="42">
        <v>180</v>
      </c>
      <c r="E6" s="42">
        <v>30</v>
      </c>
      <c r="F6" s="42">
        <v>90</v>
      </c>
      <c r="G6" s="7"/>
    </row>
    <row r="7" spans="2:7" ht="15.5" x14ac:dyDescent="0.35">
      <c r="B7" s="41" t="s">
        <v>30</v>
      </c>
      <c r="C7" s="39"/>
      <c r="D7" s="43" t="s">
        <v>31</v>
      </c>
      <c r="E7" s="43"/>
      <c r="F7" s="43"/>
      <c r="G7" s="7"/>
    </row>
    <row r="8" spans="2:7" ht="15.5" x14ac:dyDescent="0.35">
      <c r="B8" s="40" t="s">
        <v>0</v>
      </c>
      <c r="C8" s="39"/>
      <c r="D8" s="44">
        <v>560</v>
      </c>
      <c r="E8" s="45"/>
      <c r="F8" s="45"/>
      <c r="G8" s="7"/>
    </row>
    <row r="9" spans="2:7" ht="15.5" x14ac:dyDescent="0.35">
      <c r="B9" s="40" t="s">
        <v>1</v>
      </c>
      <c r="C9" s="39"/>
      <c r="D9" s="44">
        <v>580</v>
      </c>
      <c r="E9" s="45"/>
      <c r="F9" s="45"/>
      <c r="G9" s="7"/>
    </row>
    <row r="10" spans="2:7" ht="15.5" x14ac:dyDescent="0.35">
      <c r="B10" s="40" t="s">
        <v>2</v>
      </c>
      <c r="C10" s="39"/>
      <c r="D10" s="44">
        <v>475</v>
      </c>
      <c r="E10" s="45"/>
      <c r="F10" s="45"/>
      <c r="G10" s="7"/>
    </row>
    <row r="11" spans="2:7" ht="15.5" x14ac:dyDescent="0.35">
      <c r="B11" s="46" t="s">
        <v>49</v>
      </c>
      <c r="C11" s="39"/>
      <c r="D11" s="47">
        <v>0</v>
      </c>
      <c r="E11" s="48" t="s">
        <v>33</v>
      </c>
      <c r="F11" s="45"/>
      <c r="G11" s="7"/>
    </row>
    <row r="12" spans="2:7" ht="15.5" x14ac:dyDescent="0.35">
      <c r="B12" s="39" t="s">
        <v>14</v>
      </c>
      <c r="C12" s="39"/>
      <c r="D12" s="49" t="s">
        <v>15</v>
      </c>
      <c r="E12" s="38"/>
      <c r="F12" s="38"/>
      <c r="G12" s="9"/>
    </row>
    <row r="13" spans="2:7" ht="15.5" x14ac:dyDescent="0.35">
      <c r="B13" s="38" t="s">
        <v>32</v>
      </c>
      <c r="C13" s="38"/>
      <c r="D13" s="50">
        <v>40422</v>
      </c>
      <c r="E13" s="39"/>
      <c r="F13" s="39"/>
      <c r="G13" s="10"/>
    </row>
    <row r="14" spans="2:7" ht="15.5" x14ac:dyDescent="0.35">
      <c r="B14" s="39" t="s">
        <v>9</v>
      </c>
      <c r="C14" s="39"/>
      <c r="D14" s="51">
        <v>5.5</v>
      </c>
      <c r="E14" s="39"/>
      <c r="F14" s="39"/>
      <c r="G14" s="10"/>
    </row>
    <row r="15" spans="2:7" ht="15.5" x14ac:dyDescent="0.35">
      <c r="B15" s="39" t="s">
        <v>35</v>
      </c>
      <c r="C15" s="39"/>
      <c r="D15" s="52">
        <f>IF(D11&gt;=25,0.75,0.39)</f>
        <v>0.39</v>
      </c>
      <c r="E15" s="39"/>
      <c r="F15" s="39"/>
      <c r="G15" s="3"/>
    </row>
    <row r="16" spans="2:7" ht="15.5" x14ac:dyDescent="0.35">
      <c r="B16" s="39" t="s">
        <v>34</v>
      </c>
      <c r="C16" s="39"/>
      <c r="D16" s="52">
        <f>0.39+0.00294*D50-0.00000354*D50^2</f>
        <v>0.804504</v>
      </c>
      <c r="E16" s="39"/>
      <c r="F16" s="39"/>
      <c r="G16" s="3"/>
    </row>
    <row r="17" spans="2:7" ht="15.5" x14ac:dyDescent="0.35">
      <c r="B17" s="79" t="s">
        <v>23</v>
      </c>
      <c r="C17" s="39"/>
      <c r="D17" s="53">
        <f>VLOOKUP(D12,B53:C54,2)</f>
        <v>0.75</v>
      </c>
      <c r="E17" s="39"/>
      <c r="F17" s="39"/>
      <c r="G17" s="10"/>
    </row>
    <row r="18" spans="2:7" ht="15.5" x14ac:dyDescent="0.35">
      <c r="B18" s="38" t="s">
        <v>24</v>
      </c>
      <c r="C18" s="38"/>
      <c r="D18" s="54">
        <f>-0.913+0.011*C55-0.00001534*C55^2</f>
        <v>0.85771775999999977</v>
      </c>
      <c r="E18" s="40"/>
      <c r="F18" s="40"/>
      <c r="G18" s="7"/>
    </row>
    <row r="19" spans="2:7" ht="15.5" x14ac:dyDescent="0.35">
      <c r="B19" s="39" t="s">
        <v>10</v>
      </c>
      <c r="C19" s="39"/>
      <c r="D19" s="55">
        <f>D14*MAX(D15,D16)*D17*D18</f>
        <v>2.8464041462630392</v>
      </c>
      <c r="E19" s="40"/>
      <c r="F19" s="40"/>
      <c r="G19" s="7"/>
    </row>
    <row r="20" spans="2:7" ht="15.5" x14ac:dyDescent="0.35">
      <c r="B20" s="46" t="s">
        <v>11</v>
      </c>
      <c r="C20" s="40"/>
      <c r="D20" s="56">
        <f>D50</f>
        <v>180</v>
      </c>
      <c r="E20" s="56">
        <f>D19*11</f>
        <v>31.310445608893431</v>
      </c>
      <c r="F20" s="56">
        <f>D19*45</f>
        <v>128.08818658183677</v>
      </c>
      <c r="G20" s="7"/>
    </row>
    <row r="21" spans="2:7" ht="15.5" x14ac:dyDescent="0.35">
      <c r="B21" s="57" t="s">
        <v>46</v>
      </c>
      <c r="C21" s="40"/>
      <c r="D21" s="58">
        <f>D6-D20</f>
        <v>0</v>
      </c>
      <c r="E21" s="58">
        <f>E6-E20</f>
        <v>-1.3104456088934313</v>
      </c>
      <c r="F21" s="58">
        <f>F6-F20</f>
        <v>-38.088186581836766</v>
      </c>
      <c r="G21" s="7"/>
    </row>
    <row r="22" spans="2:7" ht="15.5" x14ac:dyDescent="0.35">
      <c r="B22" s="57" t="s">
        <v>37</v>
      </c>
      <c r="C22" s="40"/>
      <c r="D22" s="59"/>
      <c r="E22" s="59"/>
      <c r="F22" s="59"/>
      <c r="G22" s="7"/>
    </row>
    <row r="23" spans="2:7" ht="15.5" x14ac:dyDescent="0.35">
      <c r="B23" s="60" t="str">
        <f>IF(E21&lt;0,"Need to increase P2O5 to maintain soil fertility","")</f>
        <v>Need to increase P2O5 to maintain soil fertility</v>
      </c>
      <c r="C23" s="37"/>
      <c r="D23" s="59"/>
      <c r="E23" s="59"/>
      <c r="F23" s="59"/>
      <c r="G23" s="7"/>
    </row>
    <row r="24" spans="2:7" ht="15.5" x14ac:dyDescent="0.35">
      <c r="B24" s="60" t="str">
        <f>IF(F21&lt;0,"Need to increase K2O to maintain soil fertility","")</f>
        <v>Need to increase K2O to maintain soil fertility</v>
      </c>
      <c r="C24" s="37"/>
      <c r="D24" s="59"/>
      <c r="E24" s="59"/>
      <c r="F24" s="59"/>
      <c r="G24" s="7"/>
    </row>
    <row r="25" spans="2:7" s="13" customFormat="1" ht="16" thickBot="1" x14ac:dyDescent="0.4">
      <c r="B25" s="57"/>
      <c r="C25" s="45"/>
      <c r="D25" s="59"/>
      <c r="E25" s="59"/>
      <c r="F25" s="59"/>
      <c r="G25" s="12"/>
    </row>
    <row r="26" spans="2:7" s="13" customFormat="1" ht="31" x14ac:dyDescent="0.35">
      <c r="B26" s="61" t="s">
        <v>47</v>
      </c>
      <c r="C26" s="62" t="s">
        <v>3</v>
      </c>
      <c r="D26" s="63" t="s">
        <v>19</v>
      </c>
      <c r="E26" s="40"/>
      <c r="F26" s="40"/>
    </row>
    <row r="27" spans="2:7" s="13" customFormat="1" ht="15.5" x14ac:dyDescent="0.35">
      <c r="B27" s="64">
        <f>IF(D6=0,0,B41/B$44*2000)</f>
        <v>1259.1508052708637</v>
      </c>
      <c r="C27" s="40" t="s">
        <v>0</v>
      </c>
      <c r="D27" s="65">
        <f>G41*(B27/2000)</f>
        <v>352.56222547584184</v>
      </c>
      <c r="E27" s="40"/>
      <c r="F27" s="40"/>
    </row>
    <row r="28" spans="2:7" s="13" customFormat="1" ht="15.5" x14ac:dyDescent="0.35">
      <c r="B28" s="64">
        <f>B42/B$44*2000</f>
        <v>224.49975597852611</v>
      </c>
      <c r="C28" s="40" t="s">
        <v>1</v>
      </c>
      <c r="D28" s="65">
        <f>G42*(B28/2000)</f>
        <v>65.10492923377258</v>
      </c>
      <c r="E28" s="40"/>
      <c r="F28" s="40"/>
    </row>
    <row r="29" spans="2:7" s="13" customFormat="1" ht="15.5" x14ac:dyDescent="0.35">
      <c r="B29" s="66">
        <f>B43/B$44*2000</f>
        <v>516.34943875061015</v>
      </c>
      <c r="C29" s="67" t="s">
        <v>2</v>
      </c>
      <c r="D29" s="68">
        <f>G43*(B29/2000)</f>
        <v>122.63299170326991</v>
      </c>
      <c r="E29" s="40"/>
      <c r="F29" s="40"/>
    </row>
    <row r="30" spans="2:7" s="13" customFormat="1" ht="15.5" x14ac:dyDescent="0.35">
      <c r="B30" s="64">
        <f>SUM(B27:B29)</f>
        <v>2000</v>
      </c>
      <c r="C30" s="40" t="s">
        <v>7</v>
      </c>
      <c r="D30" s="65">
        <f>SUM(D27:D29)</f>
        <v>540.30014641288426</v>
      </c>
      <c r="E30" s="40"/>
      <c r="F30" s="40"/>
    </row>
    <row r="31" spans="2:7" s="13" customFormat="1" ht="15.5" x14ac:dyDescent="0.35">
      <c r="B31" s="64"/>
      <c r="C31" s="40"/>
      <c r="D31" s="65"/>
      <c r="E31" s="40"/>
      <c r="F31" s="40"/>
    </row>
    <row r="32" spans="2:7" s="13" customFormat="1" ht="15.5" x14ac:dyDescent="0.35">
      <c r="B32" s="69" t="s">
        <v>48</v>
      </c>
      <c r="C32" s="70"/>
      <c r="D32" s="71">
        <f>B44</f>
        <v>581.00189035916821</v>
      </c>
      <c r="E32" s="40"/>
      <c r="F32" s="40"/>
    </row>
    <row r="33" spans="1:10" s="13" customFormat="1" ht="15.5" x14ac:dyDescent="0.35">
      <c r="B33" s="72" t="s">
        <v>12</v>
      </c>
      <c r="C33" s="40"/>
      <c r="D33" s="65">
        <f>B44/2000*D30</f>
        <v>156.95770321361053</v>
      </c>
      <c r="E33" s="40"/>
      <c r="F33" s="40"/>
    </row>
    <row r="34" spans="1:10" s="13" customFormat="1" ht="16" thickBot="1" x14ac:dyDescent="0.4">
      <c r="B34" s="73" t="s">
        <v>13</v>
      </c>
      <c r="C34" s="74"/>
      <c r="D34" s="75">
        <f>D33/D19</f>
        <v>55.142451720946134</v>
      </c>
      <c r="E34" s="40"/>
      <c r="F34" s="40"/>
    </row>
    <row r="35" spans="1:10" s="13" customFormat="1" ht="15.5" x14ac:dyDescent="0.35">
      <c r="B35" s="40"/>
      <c r="C35" s="40"/>
      <c r="D35" s="76"/>
      <c r="E35" s="40"/>
      <c r="F35" s="40"/>
    </row>
    <row r="36" spans="1:10" s="13" customFormat="1" ht="66" customHeight="1" x14ac:dyDescent="0.25">
      <c r="B36" s="35" t="s">
        <v>39</v>
      </c>
      <c r="C36" s="36"/>
      <c r="D36" s="36"/>
      <c r="E36" s="36"/>
      <c r="F36" s="36"/>
    </row>
    <row r="37" spans="1:10" s="13" customFormat="1" ht="13" thickBot="1" x14ac:dyDescent="0.3">
      <c r="B37" s="2"/>
      <c r="C37" s="2"/>
      <c r="D37" s="7"/>
      <c r="E37" s="2"/>
      <c r="F37" s="2"/>
    </row>
    <row r="38" spans="1:10" s="13" customFormat="1" ht="32.5" customHeight="1" x14ac:dyDescent="0.25">
      <c r="A38" s="18"/>
      <c r="B38" s="29" t="s">
        <v>38</v>
      </c>
      <c r="C38" s="30"/>
      <c r="D38" s="30"/>
      <c r="E38" s="30"/>
      <c r="F38" s="30"/>
      <c r="G38" s="19"/>
      <c r="H38" s="18"/>
      <c r="I38" s="18"/>
      <c r="J38" s="18"/>
    </row>
    <row r="39" spans="1:10" s="13" customFormat="1" ht="20" x14ac:dyDescent="0.4">
      <c r="B39" s="8"/>
      <c r="C39" s="2"/>
      <c r="D39" s="33" t="s">
        <v>40</v>
      </c>
      <c r="E39" s="25"/>
      <c r="F39" s="25"/>
      <c r="G39" s="7"/>
      <c r="H39" s="6"/>
    </row>
    <row r="40" spans="1:10" s="13" customFormat="1" x14ac:dyDescent="0.25">
      <c r="B40" s="34" t="s">
        <v>41</v>
      </c>
      <c r="C40" s="2" t="s">
        <v>3</v>
      </c>
      <c r="D40" s="2" t="s">
        <v>4</v>
      </c>
      <c r="E40" s="2" t="s">
        <v>5</v>
      </c>
      <c r="F40" s="2" t="s">
        <v>6</v>
      </c>
      <c r="G40" s="7" t="s">
        <v>8</v>
      </c>
      <c r="H40" s="6"/>
    </row>
    <row r="41" spans="1:10" s="13" customFormat="1" x14ac:dyDescent="0.25">
      <c r="B41" s="11">
        <f>(D6-D48)/D41*100</f>
        <v>365.7844990548204</v>
      </c>
      <c r="C41" s="2" t="s">
        <v>0</v>
      </c>
      <c r="D41" s="2">
        <v>46</v>
      </c>
      <c r="E41" s="2">
        <v>0</v>
      </c>
      <c r="F41" s="2">
        <v>0</v>
      </c>
      <c r="G41" s="12">
        <f>D8</f>
        <v>560</v>
      </c>
      <c r="H41" s="6"/>
    </row>
    <row r="42" spans="1:10" s="13" customFormat="1" x14ac:dyDescent="0.25">
      <c r="B42" s="11">
        <f>E6/E42*100</f>
        <v>65.217391304347828</v>
      </c>
      <c r="C42" s="2" t="s">
        <v>1</v>
      </c>
      <c r="D42" s="2">
        <v>18</v>
      </c>
      <c r="E42" s="2">
        <v>46</v>
      </c>
      <c r="F42" s="2">
        <v>0</v>
      </c>
      <c r="G42" s="12">
        <f>D9</f>
        <v>580</v>
      </c>
      <c r="H42" s="6"/>
    </row>
    <row r="43" spans="1:10" s="13" customFormat="1" x14ac:dyDescent="0.25">
      <c r="B43" s="11">
        <f>F6/F43*100</f>
        <v>150</v>
      </c>
      <c r="C43" s="2" t="s">
        <v>2</v>
      </c>
      <c r="D43" s="2">
        <v>0</v>
      </c>
      <c r="E43" s="2">
        <v>0</v>
      </c>
      <c r="F43" s="2">
        <v>60</v>
      </c>
      <c r="G43" s="12">
        <f>D10</f>
        <v>475</v>
      </c>
      <c r="H43" s="6"/>
    </row>
    <row r="44" spans="1:10" s="13" customFormat="1" x14ac:dyDescent="0.25">
      <c r="B44" s="11">
        <f>SUM(B41:B43)</f>
        <v>581.00189035916821</v>
      </c>
      <c r="C44" s="22" t="s">
        <v>42</v>
      </c>
      <c r="D44" s="2"/>
      <c r="E44" s="2"/>
      <c r="F44" s="2"/>
      <c r="G44" s="12"/>
      <c r="H44" s="6"/>
    </row>
    <row r="45" spans="1:10" x14ac:dyDescent="0.25">
      <c r="B45" s="2"/>
      <c r="C45" s="5"/>
      <c r="D45" s="2"/>
      <c r="E45" s="2"/>
      <c r="F45" s="2"/>
      <c r="G45" s="7"/>
    </row>
    <row r="46" spans="1:10" ht="25.5" customHeight="1" x14ac:dyDescent="0.25">
      <c r="B46" s="2"/>
      <c r="C46" s="2" t="s">
        <v>20</v>
      </c>
      <c r="D46" s="32" t="s">
        <v>43</v>
      </c>
      <c r="E46" s="24"/>
      <c r="F46" s="24"/>
      <c r="G46" s="7"/>
    </row>
    <row r="47" spans="1:10" x14ac:dyDescent="0.25">
      <c r="B47" s="1"/>
      <c r="C47" s="2" t="s">
        <v>0</v>
      </c>
      <c r="D47" s="4">
        <f t="shared" ref="D47:F49" si="0">$B41*D41/100</f>
        <v>168.2608695652174</v>
      </c>
      <c r="E47" s="4">
        <f t="shared" si="0"/>
        <v>0</v>
      </c>
      <c r="F47" s="4">
        <f t="shared" si="0"/>
        <v>0</v>
      </c>
      <c r="G47" s="7"/>
    </row>
    <row r="48" spans="1:10" x14ac:dyDescent="0.25">
      <c r="B48" s="2"/>
      <c r="C48" s="2" t="s">
        <v>1</v>
      </c>
      <c r="D48" s="4">
        <f t="shared" si="0"/>
        <v>11.739130434782609</v>
      </c>
      <c r="E48" s="4">
        <f t="shared" si="0"/>
        <v>30</v>
      </c>
      <c r="F48" s="4">
        <f t="shared" si="0"/>
        <v>0</v>
      </c>
      <c r="G48" s="7"/>
    </row>
    <row r="49" spans="2:7" x14ac:dyDescent="0.25">
      <c r="B49" s="2"/>
      <c r="C49" s="2" t="s">
        <v>2</v>
      </c>
      <c r="D49" s="4">
        <f t="shared" si="0"/>
        <v>0</v>
      </c>
      <c r="E49" s="4">
        <f t="shared" si="0"/>
        <v>0</v>
      </c>
      <c r="F49" s="4">
        <f t="shared" si="0"/>
        <v>90</v>
      </c>
      <c r="G49" s="7"/>
    </row>
    <row r="50" spans="2:7" x14ac:dyDescent="0.25">
      <c r="B50" s="2"/>
      <c r="C50" s="2" t="s">
        <v>7</v>
      </c>
      <c r="D50" s="4">
        <f>SUM(D47:D49)</f>
        <v>180</v>
      </c>
      <c r="E50" s="4">
        <f>SUM(E47:E49)</f>
        <v>30</v>
      </c>
      <c r="F50" s="4">
        <f>SUM(F47:F49)</f>
        <v>90</v>
      </c>
      <c r="G50" s="7"/>
    </row>
    <row r="51" spans="2:7" x14ac:dyDescent="0.25">
      <c r="B51" s="2"/>
      <c r="C51" s="2"/>
      <c r="D51" s="2"/>
      <c r="E51" s="2"/>
      <c r="F51" s="2"/>
      <c r="G51" s="7"/>
    </row>
    <row r="52" spans="2:7" x14ac:dyDescent="0.25">
      <c r="B52" s="1" t="s">
        <v>17</v>
      </c>
      <c r="C52" s="5" t="s">
        <v>18</v>
      </c>
      <c r="D52" s="2"/>
      <c r="E52" s="2"/>
      <c r="F52" s="2"/>
      <c r="G52" s="7"/>
    </row>
    <row r="53" spans="2:7" x14ac:dyDescent="0.25">
      <c r="B53" s="1" t="s">
        <v>15</v>
      </c>
      <c r="C53" s="3">
        <v>0.75</v>
      </c>
      <c r="D53" s="2"/>
      <c r="E53" s="2"/>
      <c r="F53" s="2"/>
      <c r="G53" s="7"/>
    </row>
    <row r="54" spans="2:7" x14ac:dyDescent="0.25">
      <c r="B54" s="1" t="s">
        <v>16</v>
      </c>
      <c r="C54" s="3">
        <v>0.9</v>
      </c>
      <c r="D54" s="2"/>
      <c r="E54" s="2"/>
      <c r="F54" s="2"/>
      <c r="G54" s="7"/>
    </row>
    <row r="55" spans="2:7" x14ac:dyDescent="0.25">
      <c r="B55" s="16" t="s">
        <v>28</v>
      </c>
      <c r="C55" s="17">
        <f>VLOOKUP(MONTH(D13),C57:E68,3)+DAY(D13)</f>
        <v>244</v>
      </c>
      <c r="E55" s="2"/>
      <c r="F55" s="2"/>
      <c r="G55" s="7"/>
    </row>
    <row r="56" spans="2:7" x14ac:dyDescent="0.25">
      <c r="B56" s="16" t="s">
        <v>29</v>
      </c>
      <c r="C56" s="14" t="s">
        <v>25</v>
      </c>
      <c r="D56" s="14" t="s">
        <v>26</v>
      </c>
      <c r="E56" s="14" t="s">
        <v>27</v>
      </c>
    </row>
    <row r="57" spans="2:7" x14ac:dyDescent="0.25">
      <c r="C57" s="14">
        <v>1</v>
      </c>
      <c r="D57" s="14">
        <v>31</v>
      </c>
      <c r="E57" s="14">
        <v>0</v>
      </c>
    </row>
    <row r="58" spans="2:7" x14ac:dyDescent="0.25">
      <c r="C58" s="14">
        <v>2</v>
      </c>
      <c r="D58" s="14">
        <v>28</v>
      </c>
      <c r="E58" s="14">
        <f>E57+D57</f>
        <v>31</v>
      </c>
    </row>
    <row r="59" spans="2:7" x14ac:dyDescent="0.25">
      <c r="C59" s="15">
        <v>3</v>
      </c>
      <c r="D59" s="14">
        <v>31</v>
      </c>
      <c r="E59" s="14">
        <f t="shared" ref="E59:E68" si="1">E58+D58</f>
        <v>59</v>
      </c>
    </row>
    <row r="60" spans="2:7" x14ac:dyDescent="0.25">
      <c r="C60" s="15">
        <v>4</v>
      </c>
      <c r="D60" s="14">
        <v>30</v>
      </c>
      <c r="E60" s="14">
        <f t="shared" si="1"/>
        <v>90</v>
      </c>
    </row>
    <row r="61" spans="2:7" x14ac:dyDescent="0.25">
      <c r="C61" s="15">
        <v>5</v>
      </c>
      <c r="D61" s="14">
        <v>31</v>
      </c>
      <c r="E61" s="14">
        <f t="shared" si="1"/>
        <v>120</v>
      </c>
    </row>
    <row r="62" spans="2:7" x14ac:dyDescent="0.25">
      <c r="C62" s="15">
        <v>6</v>
      </c>
      <c r="D62" s="14">
        <v>30</v>
      </c>
      <c r="E62" s="14">
        <f t="shared" si="1"/>
        <v>151</v>
      </c>
    </row>
    <row r="63" spans="2:7" x14ac:dyDescent="0.25">
      <c r="C63" s="15">
        <v>7</v>
      </c>
      <c r="D63" s="14">
        <v>31</v>
      </c>
      <c r="E63" s="14">
        <f t="shared" si="1"/>
        <v>181</v>
      </c>
    </row>
    <row r="64" spans="2:7" x14ac:dyDescent="0.25">
      <c r="C64" s="15">
        <v>8</v>
      </c>
      <c r="D64" s="14">
        <v>31</v>
      </c>
      <c r="E64" s="14">
        <f t="shared" si="1"/>
        <v>212</v>
      </c>
    </row>
    <row r="65" spans="1:10" x14ac:dyDescent="0.25">
      <c r="C65" s="15">
        <v>9</v>
      </c>
      <c r="D65" s="14">
        <v>30</v>
      </c>
      <c r="E65" s="14">
        <f t="shared" si="1"/>
        <v>243</v>
      </c>
    </row>
    <row r="66" spans="1:10" x14ac:dyDescent="0.25">
      <c r="C66" s="15">
        <v>10</v>
      </c>
      <c r="D66" s="14">
        <v>31</v>
      </c>
      <c r="E66" s="14">
        <f t="shared" si="1"/>
        <v>273</v>
      </c>
    </row>
    <row r="67" spans="1:10" x14ac:dyDescent="0.25">
      <c r="C67" s="15">
        <v>11</v>
      </c>
      <c r="D67" s="14">
        <v>30</v>
      </c>
      <c r="E67" s="14">
        <f t="shared" si="1"/>
        <v>304</v>
      </c>
    </row>
    <row r="68" spans="1:10" x14ac:dyDescent="0.25">
      <c r="C68" s="15">
        <v>12</v>
      </c>
      <c r="D68" s="14">
        <v>31</v>
      </c>
      <c r="E68" s="14">
        <f t="shared" si="1"/>
        <v>334</v>
      </c>
    </row>
    <row r="69" spans="1:10" ht="13" thickBot="1" x14ac:dyDescent="0.3">
      <c r="A69" s="20"/>
      <c r="B69" s="20"/>
      <c r="C69" s="20"/>
      <c r="D69" s="20"/>
      <c r="E69" s="20"/>
      <c r="F69" s="20"/>
      <c r="G69" s="20"/>
      <c r="H69" s="20"/>
      <c r="I69" s="20"/>
      <c r="J69" s="20"/>
    </row>
  </sheetData>
  <sheetProtection sheet="1" objects="1" scenarios="1"/>
  <mergeCells count="10">
    <mergeCell ref="B1:F1"/>
    <mergeCell ref="B3:F3"/>
    <mergeCell ref="B36:F36"/>
    <mergeCell ref="D46:F46"/>
    <mergeCell ref="D39:F39"/>
    <mergeCell ref="B32:C32"/>
    <mergeCell ref="B2:F2"/>
    <mergeCell ref="B23:C23"/>
    <mergeCell ref="B24:C24"/>
    <mergeCell ref="B38:F38"/>
  </mergeCells>
  <phoneticPr fontId="2" type="noConversion"/>
  <dataValidations count="1">
    <dataValidation type="list" allowBlank="1" showInputMessage="1" showErrorMessage="1" sqref="D12">
      <formula1>$B$53:$B$54</formula1>
    </dataValidation>
  </dataValidations>
  <pageMargins left="0.75" right="0.75" top="1" bottom="1" header="0.5" footer="0.5"/>
  <pageSetup scale="90" orientation="portrait" verticalDpi="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Mix Calculator</vt:lpstr>
      <vt:lpstr>'Mix Calculator'!Print_Area</vt:lpstr>
    </vt:vector>
  </TitlesOfParts>
  <Company>WVU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ebrayburn</dc:creator>
  <cp:lastModifiedBy>Edward Rayburn</cp:lastModifiedBy>
  <cp:lastPrinted>2014-05-19T15:19:26Z</cp:lastPrinted>
  <dcterms:created xsi:type="dcterms:W3CDTF">2010-03-08T13:50:20Z</dcterms:created>
  <dcterms:modified xsi:type="dcterms:W3CDTF">2014-05-19T15:19:43Z</dcterms:modified>
</cp:coreProperties>
</file>